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0" windowWidth="13095" windowHeight="6600" firstSheet="1" activeTab="13"/>
  </bookViews>
  <sheets>
    <sheet name="ВОЛОСОВО" sheetId="1" r:id="rId1"/>
    <sheet name="ВОЛХОВ" sheetId="2" r:id="rId2"/>
    <sheet name="Всеволожск" sheetId="3" r:id="rId3"/>
    <sheet name="ВЫБОРГ" sheetId="4" r:id="rId4"/>
    <sheet name="ГАТЧИНА" sheetId="5" r:id="rId5"/>
    <sheet name="КИНГИСЕПП" sheetId="6" r:id="rId6"/>
    <sheet name="КИРОВСК" sheetId="7" r:id="rId7"/>
    <sheet name="Лодейное Поле" sheetId="8" r:id="rId8"/>
    <sheet name="Ломоносов" sheetId="9" r:id="rId9"/>
    <sheet name="ЛУГА" sheetId="10" r:id="rId10"/>
    <sheet name="ПРИОЗЕРСК" sheetId="11" r:id="rId11"/>
    <sheet name="ТИХВИН" sheetId="12" r:id="rId12"/>
    <sheet name="ЭПОТРЯД" sheetId="13" r:id="rId13"/>
    <sheet name="Ленобласть" sheetId="14" r:id="rId14"/>
    <sheet name="СВОД" sheetId="15" r:id="rId15"/>
  </sheets>
  <definedNames/>
  <calcPr fullCalcOnLoad="1"/>
</workbook>
</file>

<file path=xl/sharedStrings.xml><?xml version="1.0" encoding="utf-8"?>
<sst xmlns="http://schemas.openxmlformats.org/spreadsheetml/2006/main" count="3496" uniqueCount="395">
  <si>
    <r>
      <rPr>
        <sz val="6"/>
        <rFont val="Times New Roman"/>
        <family val="1"/>
      </rPr>
      <t>12</t>
    </r>
  </si>
  <si>
    <r>
      <rPr>
        <sz val="6"/>
        <rFont val="Times New Roman"/>
        <family val="1"/>
      </rPr>
      <t>12611000100200001000100</t>
    </r>
  </si>
  <si>
    <r>
      <rPr>
        <sz val="6"/>
        <rFont val="Times New Roman"/>
        <family val="1"/>
      </rPr>
      <t>12611000100200002009100</t>
    </r>
  </si>
  <si>
    <r>
      <rPr>
        <sz val="6"/>
        <rFont val="Times New Roman"/>
        <family val="1"/>
      </rPr>
      <t>12.611.0</t>
    </r>
  </si>
  <si>
    <r>
      <rPr>
        <sz val="6"/>
        <rFont val="Times New Roman"/>
        <family val="1"/>
      </rPr>
      <t>12611000200100004008100</t>
    </r>
  </si>
  <si>
    <r>
      <rPr>
        <sz val="6"/>
        <rFont val="Times New Roman"/>
        <family val="1"/>
      </rPr>
      <t>12611000300200006003100</t>
    </r>
  </si>
  <si>
    <r>
      <rPr>
        <sz val="6"/>
        <rFont val="Times New Roman"/>
        <family val="1"/>
      </rPr>
      <t>Проведение мероприятий по предупреждению и ликвидации заразных и иных болезней животных, включая сельскохозяйственных домашних зоопарковых и других животных, пушных зверей, птиц, рыб и пчел н их лечению</t>
    </r>
  </si>
  <si>
    <r>
      <rPr>
        <sz val="6"/>
        <rFont val="Times New Roman"/>
        <family val="1"/>
      </rPr>
      <t>12611000500100003006100</t>
    </r>
  </si>
  <si>
    <r>
      <rPr>
        <sz val="6"/>
        <rFont val="Times New Roman"/>
        <family val="1"/>
      </rPr>
      <t>12611000600200007009100</t>
    </r>
  </si>
  <si>
    <r>
      <rPr>
        <sz val="6"/>
        <rFont val="Times New Roman"/>
        <family val="1"/>
      </rPr>
  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  </r>
  </si>
  <si>
    <r>
      <rPr>
        <sz val="6"/>
        <rFont val="Times New Roman"/>
        <family val="1"/>
      </rPr>
      <t>12611000700200007008100</t>
    </r>
  </si>
  <si>
    <r>
      <rPr>
        <sz val="6"/>
        <rFont val="Times New Roman"/>
        <family val="1"/>
      </rPr>
      <t>12612000200100003008100</t>
    </r>
  </si>
  <si>
    <r>
      <rPr>
        <sz val="6"/>
        <rFont val="Times New Roman"/>
        <family val="1"/>
      </rPr>
      <t>12.612.0</t>
    </r>
  </si>
  <si>
    <r>
      <rPr>
        <sz val="6"/>
        <rFont val="Times New Roman"/>
        <family val="1"/>
      </rPr>
      <t>12.613.0</t>
    </r>
  </si>
  <si>
    <r>
      <rPr>
        <sz val="6"/>
        <rFont val="Times New Roman"/>
        <family val="1"/>
      </rPr>
  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 шных зверей, птиц, рыб и пчел и их лечению</t>
    </r>
  </si>
  <si>
    <r>
      <rPr>
        <sz val="6"/>
        <rFont val="Times New Roman"/>
        <family val="1"/>
      </rPr>
      <t>Оформление и выдача ветеринарных сопроводительных документов</t>
    </r>
  </si>
  <si>
    <r>
      <rPr>
        <sz val="6"/>
        <rFont val="Times New Roman"/>
        <family val="1"/>
      </rPr>
      <t>Проведение мероприятий по защите населения от болезней общих для человека и животных и пищевых отравлений</t>
    </r>
  </si>
  <si>
    <r>
      <rPr>
        <sz val="6"/>
        <rFont val="Times New Roman"/>
        <family val="1"/>
      </rPr>
      <t>12613000500100004003100</t>
    </r>
  </si>
  <si>
    <r>
      <rPr>
        <sz val="6"/>
        <rFont val="Times New Roman"/>
        <family val="1"/>
      </rPr>
      <t>12613000500200002003100</t>
    </r>
  </si>
  <si>
    <r>
      <rPr>
        <sz val="6"/>
        <rFont val="Times New Roman"/>
        <family val="1"/>
      </rPr>
      <t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</t>
    </r>
  </si>
  <si>
    <r>
      <rPr>
        <sz val="6"/>
        <rFont val="Times New Roman"/>
        <family val="1"/>
      </rPr>
      <t>17</t>
    </r>
  </si>
  <si>
    <t>Код вида деятельности</t>
  </si>
  <si>
    <t>Наименование показателя 
объема услуги (работы)</t>
  </si>
  <si>
    <t>Условия (формы)
 оказания услуги 1</t>
  </si>
  <si>
    <r>
      <rPr>
        <b/>
        <sz val="6"/>
        <rFont val="Times New Roman"/>
        <family val="1"/>
      </rPr>
      <t>Реестровый номер</t>
    </r>
  </si>
  <si>
    <r>
      <rPr>
        <b/>
        <sz val="6"/>
        <rFont val="Times New Roman"/>
        <family val="1"/>
      </rPr>
      <t>Код базовой услуги или работы</t>
    </r>
  </si>
  <si>
    <r>
      <rPr>
        <b/>
        <sz val="6"/>
        <rFont val="Times New Roman"/>
        <family val="1"/>
      </rPr>
      <t>Наименование базовой услуги или работы</t>
    </r>
  </si>
  <si>
    <r>
      <rPr>
        <b/>
        <sz val="6"/>
        <rFont val="Times New Roman"/>
        <family val="1"/>
      </rPr>
      <t>Содержание услуги 1</t>
    </r>
  </si>
  <si>
    <t>Проведение плановых диагностических мероприятий на особо опасные болезни животных (птиц) и болезни общие для человека и животных (птиц)</t>
  </si>
  <si>
    <r>
      <rPr>
        <sz val="6"/>
        <color indexed="10"/>
        <rFont val="Times New Roman"/>
        <family val="1"/>
      </rPr>
      <t>Стационар</t>
    </r>
  </si>
  <si>
    <r>
      <rPr>
        <sz val="6"/>
        <color indexed="10"/>
        <rFont val="Times New Roman"/>
        <family val="1"/>
      </rPr>
      <t>На выезде</t>
    </r>
  </si>
  <si>
    <r>
      <rPr>
        <sz val="6"/>
        <color indexed="10"/>
        <rFont val="Times New Roman"/>
        <family val="1"/>
      </rPr>
      <t>лабораторные исследования</t>
    </r>
  </si>
  <si>
    <t>Количество мероприятий (Единица);
Количество документов (Штука)</t>
  </si>
  <si>
    <r>
      <rPr>
        <sz val="6"/>
        <color indexed="10"/>
        <rFont val="Times New Roman"/>
        <family val="1"/>
      </rPr>
      <t>проведение мероприятий</t>
    </r>
  </si>
  <si>
    <t>Количество документов 
(Штука)</t>
  </si>
  <si>
    <r>
      <rPr>
        <b/>
        <sz val="6"/>
        <rFont val="Times New Roman"/>
        <family val="1"/>
      </rPr>
      <t>Проведение ветеринарно-санитарных мероприятий</t>
    </r>
  </si>
  <si>
    <t>Примечания
(из чего складывается)</t>
  </si>
  <si>
    <t>туберкулинизация в ЛПХ и КФХ</t>
  </si>
  <si>
    <r>
      <rPr>
        <sz val="6"/>
        <rFont val="Times New Roman"/>
        <family val="1"/>
      </rPr>
      <t>Стационар</t>
    </r>
  </si>
  <si>
    <r>
      <rPr>
        <sz val="6"/>
        <rFont val="Times New Roman"/>
        <family val="1"/>
      </rPr>
      <t>оформление документации</t>
    </r>
  </si>
  <si>
    <t>туберкулинизация в сельскохозяйственных 
предприятиях</t>
  </si>
  <si>
    <t>кол-во</t>
  </si>
  <si>
    <t>сибирская язва</t>
  </si>
  <si>
    <t>бешенство - диагностика</t>
  </si>
  <si>
    <t>бешенство -  напряжённость 
иммунитета после вакцинации</t>
  </si>
  <si>
    <t>бруцеллёз</t>
  </si>
  <si>
    <t>туберкулёз</t>
  </si>
  <si>
    <t>лептоспироз</t>
  </si>
  <si>
    <t>листериоз</t>
  </si>
  <si>
    <t>сальмонеллёз</t>
  </si>
  <si>
    <t>орнитоз</t>
  </si>
  <si>
    <t>микоплазмоз</t>
  </si>
  <si>
    <t>лейкоз КРС</t>
  </si>
  <si>
    <r>
      <rPr>
        <b/>
        <sz val="6"/>
        <rFont val="Arial"/>
        <family val="2"/>
      </rPr>
      <t xml:space="preserve">урогенитальные инфекции КРС </t>
    </r>
    <r>
      <rPr>
        <sz val="6"/>
        <rFont val="Arial"/>
        <family val="2"/>
      </rPr>
      <t xml:space="preserve">
</t>
    </r>
    <r>
      <rPr>
        <i/>
        <sz val="6"/>
        <rFont val="Arial"/>
        <family val="2"/>
      </rPr>
      <t xml:space="preserve">(кампилобактериоз, уреаплазмоз, 
трихомоноз, микоплазмоз, 
хламидиоз) </t>
    </r>
    <r>
      <rPr>
        <b/>
        <i/>
        <sz val="6"/>
        <rFont val="Arial"/>
        <family val="2"/>
      </rPr>
      <t>для чипа</t>
    </r>
  </si>
  <si>
    <r>
      <rPr>
        <b/>
        <sz val="6"/>
        <rFont val="Arial"/>
        <family val="2"/>
      </rPr>
      <t xml:space="preserve">вирусные болезни КРС </t>
    </r>
    <r>
      <rPr>
        <sz val="6"/>
        <rFont val="Arial"/>
        <family val="2"/>
      </rPr>
      <t xml:space="preserve">
(ВД, ИРТ, парагрипп-3)</t>
    </r>
  </si>
  <si>
    <t>АЧС</t>
  </si>
  <si>
    <t>КЧС</t>
  </si>
  <si>
    <t>сап</t>
  </si>
  <si>
    <t>ИНАН</t>
  </si>
  <si>
    <t>случная болезнь лошадей</t>
  </si>
  <si>
    <t>Грипп птиц</t>
  </si>
  <si>
    <t>хламидиоз</t>
  </si>
  <si>
    <t>болезнь Ньюкасла</t>
  </si>
  <si>
    <t>Бактериальные болезни рыб</t>
  </si>
  <si>
    <t>Американский гнилец пчёл</t>
  </si>
  <si>
    <t>Европейский гнилец пчёл</t>
  </si>
  <si>
    <t>Акарапидоз</t>
  </si>
  <si>
    <t>Варроатоз</t>
  </si>
  <si>
    <t>Нозематоз</t>
  </si>
  <si>
    <t>Аскофероз</t>
  </si>
  <si>
    <t>Браулёз</t>
  </si>
  <si>
    <t>нематодозы животных</t>
  </si>
  <si>
    <t>цестодозы животных</t>
  </si>
  <si>
    <t>трематодозы животных</t>
  </si>
  <si>
    <t>протозоозы (эймериоз)</t>
  </si>
  <si>
    <r>
      <rPr>
        <sz val="6"/>
        <rFont val="Times New Roman"/>
        <family val="1"/>
      </rPr>
      <t>На выезде</t>
    </r>
  </si>
  <si>
    <r>
      <rPr>
        <sz val="6"/>
        <color indexed="10"/>
        <rFont val="Times New Roman"/>
        <family val="1"/>
      </rPr>
      <t>количество исследований (Единица);</t>
    </r>
    <r>
      <rPr>
        <sz val="6"/>
        <rFont val="Times New Roman"/>
        <family val="1"/>
      </rPr>
      <t xml:space="preserve">
</t>
    </r>
  </si>
  <si>
    <t>вирусные болезни КРС 
(ВД, ИРТ, парагрипп-3)</t>
  </si>
  <si>
    <t>сибирская язва                    РП</t>
  </si>
  <si>
    <t>бруцеллёз                          РА</t>
  </si>
  <si>
    <t>сальмонеллёз - 
бактериология с серотипизацией</t>
  </si>
  <si>
    <t xml:space="preserve">                                  ИФА</t>
  </si>
  <si>
    <t xml:space="preserve">                                   ПЦР</t>
  </si>
  <si>
    <t>микоплазмоз               ПЦР</t>
  </si>
  <si>
    <r>
      <rPr>
        <b/>
        <sz val="6"/>
        <rFont val="Arial"/>
        <family val="2"/>
      </rPr>
      <t>урогенитальные инфекции КРС</t>
    </r>
    <r>
      <rPr>
        <sz val="6"/>
        <rFont val="Arial"/>
        <family val="2"/>
      </rPr>
      <t xml:space="preserve"> 
(кампилобактериоз, уреаплазмоз, 
трихомоноз, микоплазмоз, 
хламидиоз) </t>
    </r>
    <r>
      <rPr>
        <b/>
        <sz val="6"/>
        <rFont val="Arial"/>
        <family val="2"/>
      </rPr>
      <t xml:space="preserve"> микрочип ПЦР</t>
    </r>
  </si>
  <si>
    <t>КЧС                                 ИФА</t>
  </si>
  <si>
    <t xml:space="preserve">                                        ПЦР</t>
  </si>
  <si>
    <t xml:space="preserve">                                        ИФА</t>
  </si>
  <si>
    <t>орнитоз                            ПЦР</t>
  </si>
  <si>
    <r>
      <t xml:space="preserve">Бактериальные болезни рыб
</t>
    </r>
    <r>
      <rPr>
        <i/>
        <sz val="6"/>
        <rFont val="Arial"/>
        <family val="2"/>
      </rPr>
      <t>-бактериология</t>
    </r>
  </si>
  <si>
    <r>
      <t xml:space="preserve">Американский гнилец пчёл -
</t>
    </r>
    <r>
      <rPr>
        <i/>
        <sz val="6"/>
        <rFont val="Arial"/>
        <family val="2"/>
      </rPr>
      <t xml:space="preserve"> микроскопия, бактериология</t>
    </r>
  </si>
  <si>
    <r>
      <t xml:space="preserve">Европейский гнилец пчёл - 
</t>
    </r>
    <r>
      <rPr>
        <i/>
        <sz val="6"/>
        <rFont val="Arial"/>
        <family val="2"/>
      </rPr>
      <t>микроскопия, бактериология</t>
    </r>
  </si>
  <si>
    <r>
      <t xml:space="preserve">Акарапидоз - </t>
    </r>
    <r>
      <rPr>
        <i/>
        <sz val="6"/>
        <rFont val="Arial"/>
        <family val="2"/>
      </rPr>
      <t>микроскопия</t>
    </r>
  </si>
  <si>
    <r>
      <t xml:space="preserve">Варроатоз - </t>
    </r>
    <r>
      <rPr>
        <i/>
        <sz val="6"/>
        <rFont val="Arial"/>
        <family val="2"/>
      </rPr>
      <t>микроскопия</t>
    </r>
  </si>
  <si>
    <t>Нозематоз- микроскопия</t>
  </si>
  <si>
    <t>Аскофероз- микроскопия</t>
  </si>
  <si>
    <t>Браулёз- микроскопия</t>
  </si>
  <si>
    <r>
      <t xml:space="preserve">протозоозы (эймериоз)- 
</t>
    </r>
    <r>
      <rPr>
        <i/>
        <sz val="6"/>
        <rFont val="Arial"/>
        <family val="2"/>
      </rPr>
      <t>микроскопия, копрология</t>
    </r>
  </si>
  <si>
    <r>
      <t xml:space="preserve">нематодозы животных -
</t>
    </r>
    <r>
      <rPr>
        <i/>
        <sz val="6"/>
        <rFont val="Arial"/>
        <family val="2"/>
      </rPr>
      <t>микроскопия, копрологи</t>
    </r>
    <r>
      <rPr>
        <sz val="6"/>
        <rFont val="Arial"/>
        <family val="2"/>
      </rPr>
      <t>я</t>
    </r>
  </si>
  <si>
    <r>
      <t xml:space="preserve">цестодозы животных -
</t>
    </r>
    <r>
      <rPr>
        <i/>
        <sz val="6"/>
        <rFont val="Arial"/>
        <family val="2"/>
      </rPr>
      <t>микроскопия, копрология</t>
    </r>
  </si>
  <si>
    <r>
      <t xml:space="preserve">трематодозы животных -
</t>
    </r>
    <r>
      <rPr>
        <i/>
        <sz val="6"/>
        <rFont val="Arial"/>
        <family val="2"/>
      </rPr>
      <t>микроскопия, копрология</t>
    </r>
  </si>
  <si>
    <r>
      <t xml:space="preserve">
</t>
    </r>
    <r>
      <rPr>
        <sz val="6"/>
        <color indexed="10"/>
        <rFont val="Times New Roman"/>
        <family val="1"/>
      </rPr>
      <t>Количество вакцинаций (Единица);</t>
    </r>
    <r>
      <rPr>
        <sz val="6"/>
        <rFont val="Times New Roman"/>
        <family val="1"/>
      </rPr>
      <t xml:space="preserve">
</t>
    </r>
    <r>
      <rPr>
        <sz val="6"/>
        <color indexed="10"/>
        <rFont val="Times New Roman"/>
        <family val="1"/>
      </rPr>
      <t>Количество голов/тыс. голов (Тысяча голов):</t>
    </r>
    <r>
      <rPr>
        <sz val="6"/>
        <rFont val="Times New Roman"/>
        <family val="1"/>
      </rPr>
      <t xml:space="preserve">
</t>
    </r>
  </si>
  <si>
    <t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t>
  </si>
  <si>
    <t>бешенство домашних животных</t>
  </si>
  <si>
    <t>бешенство диких животных</t>
  </si>
  <si>
    <t xml:space="preserve"> 
                в сельхозпредприятиях</t>
  </si>
  <si>
    <t xml:space="preserve">                в сельхозпредприятиях</t>
  </si>
  <si>
    <r>
      <rPr>
        <b/>
        <sz val="6"/>
        <rFont val="Arial"/>
        <family val="2"/>
      </rPr>
      <t xml:space="preserve">эмкар </t>
    </r>
    <r>
      <rPr>
        <sz val="6"/>
        <rFont val="Arial"/>
        <family val="2"/>
      </rPr>
      <t xml:space="preserve">              в КФХ и ЛПХ</t>
    </r>
  </si>
  <si>
    <r>
      <rPr>
        <b/>
        <sz val="6"/>
        <rFont val="Arial"/>
        <family val="2"/>
      </rPr>
      <t>сибирская язва</t>
    </r>
    <r>
      <rPr>
        <sz val="6"/>
        <rFont val="Arial"/>
        <family val="2"/>
      </rPr>
      <t xml:space="preserve"> в КФХ и ЛПХ</t>
    </r>
  </si>
  <si>
    <r>
      <rPr>
        <b/>
        <sz val="6"/>
        <rFont val="Arial"/>
        <family val="2"/>
      </rPr>
      <t>лептоспироз</t>
    </r>
    <r>
      <rPr>
        <sz val="6"/>
        <rFont val="Arial"/>
        <family val="2"/>
      </rPr>
      <t xml:space="preserve"> в КФХ и ЛПХ</t>
    </r>
  </si>
  <si>
    <t>пастереллёз</t>
  </si>
  <si>
    <t>парвовирусный энтерт, ботулизм,  псевдомоноз
 пушных зверей</t>
  </si>
  <si>
    <t>чума плотоядных 
(пушные звери)</t>
  </si>
  <si>
    <r>
      <t xml:space="preserve">КЧС                          </t>
    </r>
    <r>
      <rPr>
        <sz val="6"/>
        <rFont val="Arial"/>
        <family val="2"/>
      </rPr>
      <t>в КФХ и ЛПХ</t>
    </r>
  </si>
  <si>
    <r>
      <t xml:space="preserve">                 </t>
    </r>
    <r>
      <rPr>
        <sz val="6"/>
        <rFont val="Arial"/>
        <family val="2"/>
      </rPr>
      <t xml:space="preserve"> в сельхозпредприятиях</t>
    </r>
  </si>
  <si>
    <r>
      <t xml:space="preserve">рожа свиней          </t>
    </r>
    <r>
      <rPr>
        <sz val="6"/>
        <rFont val="Arial"/>
        <family val="2"/>
      </rPr>
      <t>в КФХ и ЛПХ</t>
    </r>
  </si>
  <si>
    <t>трансмиссивный гастроэнтерит свиней</t>
  </si>
  <si>
    <r>
      <t xml:space="preserve">болезнь Ньюкасла        </t>
    </r>
    <r>
      <rPr>
        <sz val="6"/>
        <rFont val="Arial"/>
        <family val="2"/>
      </rPr>
      <t>в КФХ</t>
    </r>
  </si>
  <si>
    <t>трихофития</t>
  </si>
  <si>
    <t>субсидия, 
рублей</t>
  </si>
  <si>
    <r>
      <rPr>
        <sz val="6"/>
        <color indexed="10"/>
        <rFont val="Times New Roman"/>
        <family val="1"/>
      </rPr>
      <t>Стационар</t>
    </r>
  </si>
  <si>
    <t xml:space="preserve">артрит-энцефалит коз        </t>
  </si>
  <si>
    <t>сбор статистических данных</t>
  </si>
  <si>
    <t>формирование сводных отчётов</t>
  </si>
  <si>
    <t>формирование Плана
 противоэпизоотических мероприятий</t>
  </si>
  <si>
    <t>анализ исполнения Плана
 противоэпизоотических мероприятий</t>
  </si>
  <si>
    <t>обеспечение биопрепаратами за счёт средств федерального бюджета</t>
  </si>
  <si>
    <t>обеспечение биопрепаратами за 
счёт средств регионального бюджета</t>
  </si>
  <si>
    <t>профилактическая дезинфекция</t>
  </si>
  <si>
    <r>
      <rPr>
        <sz val="6"/>
        <color indexed="10"/>
        <rFont val="Times New Roman"/>
        <family val="1"/>
      </rPr>
      <t>Количество мероприятий (Единица);</t>
    </r>
    <r>
      <rPr>
        <sz val="6"/>
        <rFont val="Times New Roman"/>
        <family val="1"/>
      </rPr>
      <t xml:space="preserve">
</t>
    </r>
    <r>
      <rPr>
        <sz val="6"/>
        <color indexed="10"/>
        <rFont val="Times New Roman"/>
        <family val="1"/>
      </rPr>
      <t>Количество квадратных метров (Квадратный метр)</t>
    </r>
  </si>
  <si>
    <r>
      <t xml:space="preserve">
</t>
    </r>
    <r>
      <rPr>
        <sz val="6"/>
        <color indexed="10"/>
        <rFont val="Times New Roman"/>
        <family val="1"/>
      </rPr>
      <t>Количество объектов (Штука)</t>
    </r>
  </si>
  <si>
    <t>Эпизоотологическое обследование 
хозяйствующих субъектов</t>
  </si>
  <si>
    <t>Ветеринарно-санитарное обследование
 хозяйствующих субъектов при
 возникновении угрозы заноса 
особо опасных инфекций</t>
  </si>
  <si>
    <r>
      <rPr>
        <b/>
        <sz val="6"/>
        <rFont val="Times New Roman"/>
        <family val="1"/>
      </rPr>
      <t>Оформление и выдача ветеринарных сопроводительных документов</t>
    </r>
  </si>
  <si>
    <t>исследование сена</t>
  </si>
  <si>
    <t>исследование силоса</t>
  </si>
  <si>
    <t>исследование зелёной массы</t>
  </si>
  <si>
    <t>исследование молока сырого</t>
  </si>
  <si>
    <t>исследование мяса и мясопродуктов</t>
  </si>
  <si>
    <t>исследование комбикормов</t>
  </si>
  <si>
    <t>исследование кормовых добавок/
прочих видов кормов</t>
  </si>
  <si>
    <r>
      <t xml:space="preserve">
</t>
    </r>
    <r>
      <rPr>
        <sz val="6"/>
        <color indexed="10"/>
        <rFont val="Times New Roman"/>
        <family val="1"/>
      </rPr>
      <t>количество проб (Штука);</t>
    </r>
    <r>
      <rPr>
        <sz val="6"/>
        <rFont val="Times New Roman"/>
        <family val="1"/>
      </rPr>
      <t xml:space="preserve">
</t>
    </r>
  </si>
  <si>
    <t>пробы сена</t>
  </si>
  <si>
    <t>пробы силоса</t>
  </si>
  <si>
    <t>пробы зелёной массы</t>
  </si>
  <si>
    <t>пробы комбикормов</t>
  </si>
  <si>
    <t>пробы кормовых добавок/
прочих видов кормов</t>
  </si>
  <si>
    <t>пробы молока сырого</t>
  </si>
  <si>
    <t>пробы мяса и мясопродуктов</t>
  </si>
  <si>
    <t>Содержание 
услуги 2</t>
  </si>
  <si>
    <t>стоимость
 услуги,
 рублей</t>
  </si>
  <si>
    <t xml:space="preserve">Количество мероприятий (Единица)
</t>
  </si>
  <si>
    <t xml:space="preserve">Количество проб
 (Штука):
</t>
  </si>
  <si>
    <r>
      <t xml:space="preserve">                  </t>
    </r>
    <r>
      <rPr>
        <sz val="6"/>
        <rFont val="Arial"/>
        <family val="2"/>
      </rPr>
      <t xml:space="preserve">    в сельхозпредприятиях</t>
    </r>
  </si>
  <si>
    <r>
      <t xml:space="preserve">болезнь Ауески         </t>
    </r>
    <r>
      <rPr>
        <sz val="6"/>
        <rFont val="Arial"/>
        <family val="2"/>
      </rPr>
      <t>в КФХ и ЛПХ</t>
    </r>
  </si>
  <si>
    <t xml:space="preserve">                      в сельхозпредприятиях</t>
  </si>
  <si>
    <r>
      <t xml:space="preserve">сальмонеллёз         </t>
    </r>
    <r>
      <rPr>
        <sz val="6"/>
        <rFont val="Arial"/>
        <family val="2"/>
      </rPr>
      <t>в КФХ и ЛПХ</t>
    </r>
  </si>
  <si>
    <r>
      <t xml:space="preserve">колибактериоз и ОКЗ КРС 
                                    </t>
    </r>
    <r>
      <rPr>
        <sz val="6"/>
        <rFont val="Arial"/>
        <family val="2"/>
      </rPr>
      <t>в КФХ и ЛПХ</t>
    </r>
  </si>
  <si>
    <t xml:space="preserve">                   в сельхозпредприятиях</t>
  </si>
  <si>
    <t>исследование сыворотки крови</t>
  </si>
  <si>
    <t>исследование мочи</t>
  </si>
  <si>
    <t>пробы сыворотки крови</t>
  </si>
  <si>
    <t>трихинеллёз</t>
  </si>
  <si>
    <t>трихинеллёз - микроскопия, 
проба переваривания</t>
  </si>
  <si>
    <t>пробы мочи</t>
  </si>
  <si>
    <t>Проведение мероприятий по предупреждению и ликвидации заразных и иных болезней животных, включая сельскохозяйственных домашних зоопарковых и других животных, пушных зверей, птиц, рыб и пчел и их лечению</t>
  </si>
  <si>
    <t>На выезде</t>
  </si>
  <si>
    <t>диагностические мероприятия</t>
  </si>
  <si>
    <t>отбор проб</t>
  </si>
  <si>
    <t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t>
  </si>
  <si>
    <t>вакцинация</t>
  </si>
  <si>
    <t>Проведение ветеринарных организационных работ, включая учет и ответственное хранение лекарственных средств и препаратов для ветеринарного применения</t>
  </si>
  <si>
    <t>оформление документации</t>
  </si>
  <si>
    <t>12.611.0</t>
  </si>
  <si>
    <t>Проведение ветеринарных обследований объектов, связанных с содержанием животных, переработкой, хранением и реализацией продукции и сырья животного происхождения</t>
  </si>
  <si>
    <t>проведение мероприятий</t>
  </si>
  <si>
    <t>Проведение мероприятий по защите населения от болезней общих для человека и животных и пищевых отравлений</t>
  </si>
  <si>
    <t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</t>
  </si>
  <si>
    <t>лабораторные исследования</t>
  </si>
  <si>
    <t>ВД</t>
  </si>
  <si>
    <t>ИРТ</t>
  </si>
  <si>
    <t xml:space="preserve">парагрипп-3 </t>
  </si>
  <si>
    <t>сибирская язва               ПЦР</t>
  </si>
  <si>
    <t>сибирская язва  бактериология</t>
  </si>
  <si>
    <t xml:space="preserve">                                       РБП</t>
  </si>
  <si>
    <t xml:space="preserve">                                       РСК</t>
  </si>
  <si>
    <t xml:space="preserve">                                       РИД</t>
  </si>
  <si>
    <t xml:space="preserve">                                       ПЦР</t>
  </si>
  <si>
    <t>туберкулёз                      ПЦР</t>
  </si>
  <si>
    <t>лептоспироз                    РМА</t>
  </si>
  <si>
    <t>листериоз                       РСК</t>
  </si>
  <si>
    <t>хламидиоз            РСК/РДСК</t>
  </si>
  <si>
    <t>лейкоз КРС                    РИД</t>
  </si>
  <si>
    <t xml:space="preserve">                                      ИФА</t>
  </si>
  <si>
    <t xml:space="preserve">                                      ПЦР</t>
  </si>
  <si>
    <t>ВД КРС                         РНГА</t>
  </si>
  <si>
    <t>ИРТ  КРС                      РНГА</t>
  </si>
  <si>
    <t>парагрипп-3 КРС           РТГА</t>
  </si>
  <si>
    <t>артрит-энцефалит коз   ИФА</t>
  </si>
  <si>
    <t>АЧС                             ИФА</t>
  </si>
  <si>
    <t xml:space="preserve">                                    ПЦР</t>
  </si>
  <si>
    <t xml:space="preserve">                                    РПИФ</t>
  </si>
  <si>
    <t>сап                          РА, РСК</t>
  </si>
  <si>
    <t>ИНАН                         РИД</t>
  </si>
  <si>
    <t>случная болезнь лошадей РСК</t>
  </si>
  <si>
    <t>Грипп птиц                      РТГА</t>
  </si>
  <si>
    <t>болезнь Ньюкасла          ИФА</t>
  </si>
  <si>
    <t>Паразитарные болезни животных</t>
  </si>
  <si>
    <t xml:space="preserve"> 
             в сельхозпредприятиях</t>
  </si>
  <si>
    <t xml:space="preserve">            в сельхозпредприятиях</t>
  </si>
  <si>
    <r>
      <t xml:space="preserve">             </t>
    </r>
    <r>
      <rPr>
        <sz val="6"/>
        <rFont val="Arial"/>
        <family val="2"/>
      </rPr>
      <t xml:space="preserve"> в сельхозпредприятиях</t>
    </r>
  </si>
  <si>
    <r>
      <rPr>
        <b/>
        <sz val="6"/>
        <rFont val="Arial"/>
        <family val="2"/>
      </rPr>
      <t>лептоспироз</t>
    </r>
    <r>
      <rPr>
        <sz val="6"/>
        <rFont val="Arial"/>
        <family val="2"/>
      </rPr>
      <t xml:space="preserve">        в КФХ и ЛПХ</t>
    </r>
  </si>
  <si>
    <t>Паразитарные болезни</t>
  </si>
  <si>
    <t>Проведение плановых профилакти-ческих вакцинаций животных (птиц) против особо опасных болезней животных и болезней общих для человека и животных (птиц)</t>
  </si>
  <si>
    <t xml:space="preserve">ГБУ ЛО 
"СББЖ Волосовского района" </t>
  </si>
  <si>
    <t>ГБУ ЛО "СББЖ Волховского и Киришского районов"</t>
  </si>
  <si>
    <t xml:space="preserve">ГБУ ЛО "СББЖ Всеволожского района" </t>
  </si>
  <si>
    <t xml:space="preserve">ГБУ ЛО "СББЖ Выборгского района" </t>
  </si>
  <si>
    <t xml:space="preserve">ГБУ ЛО "СББЖ Гатчинского района" </t>
  </si>
  <si>
    <t xml:space="preserve">ГБУ ЛО "СББЖ Кингисеппского и Сланцевского районов" </t>
  </si>
  <si>
    <t xml:space="preserve">ГБУ ЛО "СББЖ Кировского и Тосненского районов" </t>
  </si>
  <si>
    <t xml:space="preserve">ГБУ ЛО "СББЖ Лодейнопольского и Подпорожского районов" </t>
  </si>
  <si>
    <t xml:space="preserve">ГБУ ЛО "СББЖ Ломоносовского  района" </t>
  </si>
  <si>
    <t xml:space="preserve">ГБУ ЛО "СББЖ Лужского района" </t>
  </si>
  <si>
    <t xml:space="preserve">ГБУ ЛО "СББЖ Приозерского района" </t>
  </si>
  <si>
    <t xml:space="preserve">ГБУ ЛО "СББЖ Тихвинского и Бокситогорского районов" </t>
  </si>
  <si>
    <t>ЭПИЗООТОТРЯД</t>
  </si>
  <si>
    <t xml:space="preserve">Ленинградская область </t>
  </si>
  <si>
    <t>Наименование услуги</t>
  </si>
  <si>
    <t>задание</t>
  </si>
  <si>
    <t xml:space="preserve"> субсидия</t>
  </si>
  <si>
    <t>субсидия</t>
  </si>
  <si>
    <t>Проведение вакцинации</t>
  </si>
  <si>
    <t>Отбор проб биологического материала для исследования</t>
  </si>
  <si>
    <t>Диагностические исследования</t>
  </si>
  <si>
    <t>Работа ветеринарно-полицейских постов</t>
  </si>
  <si>
    <t>Лабораторные исследования биологического материала</t>
  </si>
  <si>
    <t>Эпизоотологическое обследование</t>
  </si>
  <si>
    <t>Ветеринарно-санитарное обследование хозяйствующих субъектов при возникновении угрозы заноса особо опасных инфекций</t>
  </si>
  <si>
    <t>Проведение плановой дезинфекции</t>
  </si>
  <si>
    <t>ИТОГО:</t>
  </si>
  <si>
    <t>Проведение ветеринарно-санитарных мероприятий</t>
  </si>
  <si>
    <r>
      <rPr>
        <sz val="6"/>
        <rFont val="Times New Roman"/>
        <family val="1"/>
      </rPr>
      <t>На выезде</t>
    </r>
  </si>
  <si>
    <t xml:space="preserve">
количество проб (Штука);
</t>
  </si>
  <si>
    <r>
      <rPr>
        <sz val="6"/>
        <rFont val="Times New Roman"/>
        <family val="1"/>
      </rPr>
      <t>Стационар</t>
    </r>
  </si>
  <si>
    <t xml:space="preserve">количество исследований (Единица);
</t>
  </si>
  <si>
    <r>
      <rPr>
        <b/>
        <sz val="6"/>
        <rFont val="Times New Roman"/>
        <family val="1"/>
      </rPr>
      <t>Стационар</t>
    </r>
  </si>
  <si>
    <r>
      <rPr>
        <b/>
        <sz val="6"/>
        <rFont val="Times New Roman"/>
        <family val="1"/>
      </rPr>
      <t>оформление документации</t>
    </r>
  </si>
  <si>
    <t>Количество мероприятий (Единица);
Количество квадратных метров (Квадратный метр)</t>
  </si>
  <si>
    <t xml:space="preserve">
Количество объектов (Штука)</t>
  </si>
  <si>
    <t xml:space="preserve">
Количество голов/тыс. голов (Тысяча голов):
</t>
  </si>
  <si>
    <r>
      <t xml:space="preserve">трихофития  </t>
    </r>
    <r>
      <rPr>
        <sz val="6"/>
        <rFont val="Arial"/>
        <family val="2"/>
      </rPr>
      <t>в сельхозпредприятиях</t>
    </r>
  </si>
  <si>
    <r>
      <rPr>
        <sz val="6"/>
        <color indexed="8"/>
        <rFont val="Times New Roman"/>
        <family val="1"/>
      </rPr>
      <t>Стационар</t>
    </r>
  </si>
  <si>
    <t xml:space="preserve">Количество мероприятий (Единица);
</t>
  </si>
  <si>
    <r>
      <rPr>
        <sz val="6"/>
        <color indexed="8"/>
        <rFont val="Times New Roman"/>
        <family val="1"/>
      </rPr>
      <t>На выезде</t>
    </r>
  </si>
  <si>
    <r>
      <rPr>
        <sz val="6"/>
        <color indexed="8"/>
        <rFont val="Times New Roman"/>
        <family val="1"/>
      </rPr>
      <t>проведение мероприятий</t>
    </r>
  </si>
  <si>
    <r>
      <rPr>
        <sz val="6"/>
        <color indexed="8"/>
        <rFont val="Times New Roman"/>
        <family val="1"/>
      </rPr>
      <t>лабораторные исследования</t>
    </r>
  </si>
  <si>
    <r>
      <rPr>
        <b/>
        <sz val="6"/>
        <rFont val="Times New Roman"/>
        <family val="1"/>
      </rPr>
      <t>12</t>
    </r>
  </si>
  <si>
    <r>
      <rPr>
        <b/>
        <sz val="6"/>
        <rFont val="Times New Roman"/>
        <family val="1"/>
      </rPr>
      <t>12612000200100003008100</t>
    </r>
  </si>
  <si>
    <r>
      <rPr>
        <b/>
        <sz val="6"/>
        <rFont val="Times New Roman"/>
        <family val="1"/>
      </rPr>
      <t>12.612.0</t>
    </r>
  </si>
  <si>
    <r>
      <rPr>
        <sz val="6"/>
        <rFont val="Times New Roman"/>
        <family val="1"/>
      </rPr>
      <t>проведение мероприятий</t>
    </r>
  </si>
  <si>
    <r>
      <rPr>
        <b/>
        <sz val="6"/>
        <color indexed="8"/>
        <rFont val="Times New Roman"/>
        <family val="1"/>
      </rPr>
      <t>На выезде</t>
    </r>
  </si>
  <si>
    <t>ВД КРС                         РНГА/ИФА</t>
  </si>
  <si>
    <t>ИРТ  КРС                      РНГА/ИФА</t>
  </si>
  <si>
    <t>парагрипп-3 КРС           РТГА/ИФА</t>
  </si>
  <si>
    <t>ИНАН                         РДП</t>
  </si>
  <si>
    <t>бруцелёз и лейкоз крс</t>
  </si>
  <si>
    <t>Акарапидоз, варроатоз, нозематоз 
и браулёз</t>
  </si>
  <si>
    <t>Акарапидоз, варроатоз, нозематоз
 и браулёз</t>
  </si>
  <si>
    <t>Американский гнилец и европейский гнилец пчёл</t>
  </si>
  <si>
    <t>Акарапидоз, варроатоз, нозематоз и
 браулёз</t>
  </si>
  <si>
    <t>микоплазмоз               ИФА</t>
  </si>
  <si>
    <t>базовый норматив,
 рублей</t>
  </si>
  <si>
    <t>поправочный коэффициент</t>
  </si>
  <si>
    <t xml:space="preserve">Количество мероприятий (Штука)
</t>
  </si>
  <si>
    <r>
      <rPr>
        <b/>
        <sz val="5"/>
        <rFont val="Times New Roman"/>
        <family val="1"/>
      </rPr>
      <t>Проведение мероприятий по предупреждению и ликвидации заразных и иных болезней животных, включая сельскохозяйственных домашних зоопарковых и других животных, пушных зверей, птиц, рыб и пчел н их лечению</t>
    </r>
  </si>
  <si>
    <r>
      <rPr>
        <b/>
        <sz val="6"/>
        <color indexed="8"/>
        <rFont val="Times New Roman"/>
        <family val="1"/>
      </rPr>
      <t>лабораторные исследования</t>
    </r>
  </si>
  <si>
    <t>вирусная геморрагическая болезнь и миксоматоз  кроликов</t>
  </si>
  <si>
    <r>
      <rPr>
        <b/>
        <sz val="5"/>
        <rFont val="Times New Roman"/>
        <family val="1"/>
      </rPr>
  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  </r>
  </si>
  <si>
    <r>
      <rPr>
        <b/>
        <sz val="6"/>
        <color indexed="8"/>
        <rFont val="Times New Roman"/>
        <family val="1"/>
      </rPr>
      <t>Стационар</t>
    </r>
  </si>
  <si>
    <r>
      <rPr>
        <b/>
        <sz val="6"/>
        <color indexed="8"/>
        <rFont val="Times New Roman"/>
        <family val="1"/>
      </rPr>
      <t>проведение мероприятий</t>
    </r>
  </si>
  <si>
    <r>
      <rPr>
        <b/>
        <sz val="5"/>
        <rFont val="Times New Roman"/>
        <family val="1"/>
      </rPr>
  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 шных зверей, птиц, рыб и пчел и их лечению</t>
    </r>
  </si>
  <si>
    <t>поправлчный коэффициент</t>
  </si>
  <si>
    <t>микоплазмоз ИФА</t>
  </si>
  <si>
    <t>вирусная геморрагическая болезнь  и миксоматоз кроликов</t>
  </si>
  <si>
    <t>вирусная геморрагическая болезнь и миксоматоз кроликов</t>
  </si>
  <si>
    <r>
      <rPr>
        <sz val="6"/>
        <rFont val="Times New Roman"/>
        <family val="1"/>
      </rPr>
      <t>лабораторные исследования</t>
    </r>
  </si>
  <si>
    <t xml:space="preserve">
Количество вакцинаций (Единица);
Количество голов/тыс. голов (Тысяча голов):
</t>
  </si>
  <si>
    <r>
      <t xml:space="preserve">болезнь Ауески      
   </t>
    </r>
    <r>
      <rPr>
        <sz val="6"/>
        <rFont val="Arial"/>
        <family val="2"/>
      </rPr>
      <t>в КФХ и ЛПХ</t>
    </r>
  </si>
  <si>
    <r>
      <t xml:space="preserve">                  </t>
    </r>
    <r>
      <rPr>
        <sz val="6"/>
        <rFont val="Arial"/>
        <family val="2"/>
      </rPr>
      <t xml:space="preserve">   
 в сельхозпредприятиях</t>
    </r>
  </si>
  <si>
    <r>
      <rPr>
        <b/>
        <sz val="6"/>
        <rFont val="Times New Roman"/>
        <family val="1"/>
      </rPr>
      <t>лабораторные исследования</t>
    </r>
  </si>
  <si>
    <r>
      <rPr>
        <b/>
        <sz val="6"/>
        <rFont val="Times New Roman"/>
        <family val="1"/>
      </rPr>
      <t>На выезде</t>
    </r>
  </si>
  <si>
    <r>
      <rPr>
        <b/>
        <sz val="6"/>
        <rFont val="Times New Roman"/>
        <family val="1"/>
      </rPr>
      <t>проведение мероприятий</t>
    </r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</si>
  <si>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 шных зверей, птиц, рыб и пчел и их лечению</t>
  </si>
  <si>
    <t>профилактическая и вынужденная дезинфекция</t>
  </si>
  <si>
    <t>попаравочный коэффициент</t>
  </si>
  <si>
    <t>Паразитарные болезни  животных</t>
  </si>
  <si>
    <t>сап, ИНАН, случная болезнь лошадей</t>
  </si>
  <si>
    <t>вирусная геморрагическая болезнь миксоматоз  кроликов</t>
  </si>
  <si>
    <t xml:space="preserve">количество исследований (штука);
</t>
  </si>
  <si>
    <t>Количество документов 
(штука)</t>
  </si>
  <si>
    <t>бешенство диких</t>
  </si>
  <si>
    <t>костной и зубной ткани</t>
  </si>
  <si>
    <t>микоплазмоз            ИФА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</si>
  <si>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</si>
  <si>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Количество мероприятий (Единица);</t>
  </si>
  <si>
    <t>Оформление ВСД</t>
  </si>
  <si>
    <t>ВСД</t>
  </si>
  <si>
    <t>Осуществление досмотра 
подконтрольных ветслужбе грузов и санитарная обработка транспортных средств</t>
  </si>
  <si>
    <t>Осуществление осмотра 
подконтрольных ветслужбе грузов и проведение санитраной обработки транспортных средств</t>
  </si>
  <si>
    <t>Осуществление осмотра 
подконтрольных ветслужбе грузов и проведение санитарной обработки транспортных средств</t>
  </si>
  <si>
    <t>Акарапидоз, варроатоз, нозематоз, 
браулёз</t>
  </si>
  <si>
    <t>бруцеллёз и лейкоз крс</t>
  </si>
  <si>
    <t>сап, ИНАН, Случная</t>
  </si>
  <si>
    <t>сап, ИНАН, случная болезнь</t>
  </si>
  <si>
    <t>Акарапидоз, аскофероз, варроатоз,
 нозематоз, браулёз</t>
  </si>
  <si>
    <t>паразитарная чистота рыбы</t>
  </si>
  <si>
    <t>эп</t>
  </si>
  <si>
    <t>бруцеллёз и лейкоз КРС</t>
  </si>
  <si>
    <t>сап, ИНАН,случная болезнь</t>
  </si>
  <si>
    <t>Оформление ВСД 612</t>
  </si>
  <si>
    <t>Отбор проб пищевой продукции  для исследования на безопасность- 613</t>
  </si>
  <si>
    <t>Лабораторные исследования пищевой продукции -613</t>
  </si>
  <si>
    <t>эймериоз РСК</t>
  </si>
  <si>
    <t xml:space="preserve">задание </t>
  </si>
  <si>
    <t xml:space="preserve">Эпизоототряд - отчётность </t>
  </si>
  <si>
    <t>Эпизоототряд - аукционы</t>
  </si>
  <si>
    <t>сап, ИНАН, Случная болезнь лошадей</t>
  </si>
  <si>
    <r>
      <t xml:space="preserve">Бактериальные болезни рыб  и других гидробионтов
</t>
    </r>
    <r>
      <rPr>
        <i/>
        <sz val="6"/>
        <rFont val="Arial"/>
        <family val="2"/>
      </rPr>
      <t>-бактериология</t>
    </r>
  </si>
  <si>
    <t>исполнение 1 квартал</t>
  </si>
  <si>
    <t>израсходовано средств</t>
  </si>
  <si>
    <t>% исполнения</t>
  </si>
  <si>
    <t>исполнение
 1 квартал</t>
  </si>
  <si>
    <t>Американский  и европейский гнильцы пчёл</t>
  </si>
  <si>
    <t>Акарапидоз, варроатоз, 
нозематоз, аскофероз и браулёз</t>
  </si>
  <si>
    <r>
      <t xml:space="preserve">    </t>
    </r>
    <r>
      <rPr>
        <sz val="6"/>
        <rFont val="Arial"/>
        <family val="2"/>
      </rPr>
      <t xml:space="preserve">  в сельхозпредприятиях</t>
    </r>
  </si>
  <si>
    <t>сап, ИНАН,  случная болезнь лошадей</t>
  </si>
  <si>
    <t>исполнение 2 квартал</t>
  </si>
  <si>
    <t>1 полугодие</t>
  </si>
  <si>
    <t>Американский и европейский гнилецы пчёл</t>
  </si>
  <si>
    <r>
      <t xml:space="preserve">КЧС         </t>
    </r>
    <r>
      <rPr>
        <sz val="6"/>
        <rFont val="Arial"/>
        <family val="2"/>
      </rPr>
      <t>в КФХ и ЛПХ</t>
    </r>
  </si>
  <si>
    <t>%исполнения</t>
  </si>
  <si>
    <t>Американский и европейский  гнилецы пчёл</t>
  </si>
  <si>
    <r>
      <t xml:space="preserve">КЧС                 </t>
    </r>
    <r>
      <rPr>
        <sz val="6"/>
        <rFont val="Arial"/>
        <family val="2"/>
      </rPr>
      <t>в КФХ и ЛПХ</t>
    </r>
  </si>
  <si>
    <r>
      <t xml:space="preserve">        </t>
    </r>
    <r>
      <rPr>
        <sz val="6"/>
        <rFont val="Arial"/>
        <family val="2"/>
      </rPr>
      <t xml:space="preserve"> в сельхозпредприятиях</t>
    </r>
  </si>
  <si>
    <t xml:space="preserve">1 полугодие </t>
  </si>
  <si>
    <t>Американский и есвропейский гнилецы пчёл</t>
  </si>
  <si>
    <t>Акарапидоз, варроатоз, нозематоз, аскофероз и браулёз</t>
  </si>
  <si>
    <r>
      <rPr>
        <b/>
        <sz val="6"/>
        <rFont val="Times New Roman"/>
        <family val="1"/>
      </rPr>
      <t>12611000100200001000100</t>
    </r>
  </si>
  <si>
    <r>
      <rPr>
        <b/>
        <sz val="6"/>
        <rFont val="Times New Roman"/>
        <family val="1"/>
      </rPr>
      <t>12611000100200002009100</t>
    </r>
  </si>
  <si>
    <t>аскофероз</t>
  </si>
  <si>
    <t>Акарапидоз, варроатоз, нозематоз, браулёз</t>
  </si>
  <si>
    <t xml:space="preserve">бруцеллёз, включая лейкоз КРС </t>
  </si>
  <si>
    <t>бруцеллёз, включая лейкоз крс</t>
  </si>
  <si>
    <t>Акарапидоз, варроатоз, нозематоз и браулёз</t>
  </si>
  <si>
    <t>сбор и анализ пояснительных записок к Планам, анализ исполнения Плана
 противоэпизоотических мероприятий</t>
  </si>
  <si>
    <t>формирование заявки на лекарственныке препараты, формирование  Плана
 противоэпизоотических мероприятий и пояснительной записки по Ленинградской области</t>
  </si>
  <si>
    <t>сап, ИНАН, Случная болезнь</t>
  </si>
  <si>
    <t>Американский гнилец пчёл,  европейский гнилец пчёл и аскофероз</t>
  </si>
  <si>
    <t>Американский гнилец пчёл и европейский гнилец, аскофероз</t>
  </si>
  <si>
    <t>бруцеллёз, лейкоз крс (24 707)</t>
  </si>
  <si>
    <t>Проведение учёта и контроля за состоянием скотомогильников, включая сибиреязвенные</t>
  </si>
  <si>
    <t>кол-во мероприятий, штук</t>
  </si>
  <si>
    <t>бруцеллёз и лейкоз КРС (14 009)</t>
  </si>
  <si>
    <t>лейкоз 12305</t>
  </si>
  <si>
    <t xml:space="preserve">бруцеллёз </t>
  </si>
  <si>
    <t>Сибирезвенный скотомогильник</t>
  </si>
  <si>
    <t>план</t>
  </si>
  <si>
    <t>могильник в т.ч.</t>
  </si>
  <si>
    <t>2019 год</t>
  </si>
  <si>
    <t>2019год</t>
  </si>
  <si>
    <t xml:space="preserve">                     2019 год</t>
  </si>
  <si>
    <t>дефлятор</t>
  </si>
  <si>
    <t>ltakznjh</t>
  </si>
  <si>
    <t>дефлято</t>
  </si>
  <si>
    <t>пастереллёз в сельхоз</t>
  </si>
  <si>
    <t>контроль</t>
  </si>
  <si>
    <t>исполнение 1 квартал январь</t>
  </si>
  <si>
    <t>+</t>
  </si>
  <si>
    <t xml:space="preserve">Акарапидоз, варроатз, нозематоз, браулёз 
</t>
  </si>
  <si>
    <t>не учитывается количество ТС</t>
  </si>
  <si>
    <t>плюс</t>
  </si>
  <si>
    <t>Вирусные болезни рыб</t>
  </si>
  <si>
    <r>
      <rPr>
        <b/>
        <sz val="6"/>
        <color indexed="60"/>
        <rFont val="Arial"/>
        <family val="2"/>
      </rPr>
      <t>Вирусные болезни рыб</t>
    </r>
    <r>
      <rPr>
        <sz val="6"/>
        <color indexed="60"/>
        <rFont val="Arial"/>
        <family val="2"/>
      </rPr>
      <t xml:space="preserve"> 
 </t>
    </r>
    <r>
      <rPr>
        <b/>
        <sz val="6"/>
        <color indexed="60"/>
        <rFont val="Arial"/>
        <family val="2"/>
      </rPr>
      <t xml:space="preserve"> микрочип ПЦР</t>
    </r>
  </si>
  <si>
    <r>
      <rPr>
        <b/>
        <sz val="6"/>
        <color indexed="60"/>
        <rFont val="Arial"/>
        <family val="2"/>
      </rPr>
      <t>урогенитальные инфекции КРС</t>
    </r>
    <r>
      <rPr>
        <sz val="6"/>
        <color indexed="60"/>
        <rFont val="Arial"/>
        <family val="2"/>
      </rPr>
      <t xml:space="preserve"> 
(кампилобактериоз, уреаплазмоз, 
трихомоноз, микоплазмоз, 
хламидиоз) </t>
    </r>
    <r>
      <rPr>
        <b/>
        <sz val="6"/>
        <color indexed="60"/>
        <rFont val="Arial"/>
        <family val="2"/>
      </rPr>
      <t>и вирусные болезни рыб   микрочип ПЦР</t>
    </r>
  </si>
  <si>
    <t xml:space="preserve"> 2019 год</t>
  </si>
  <si>
    <t xml:space="preserve">                2019год</t>
  </si>
  <si>
    <t xml:space="preserve">                                    2019 год</t>
  </si>
  <si>
    <t xml:space="preserve">                   2019 год</t>
  </si>
  <si>
    <t xml:space="preserve">       2019 год</t>
  </si>
  <si>
    <t xml:space="preserve">     2019 год</t>
  </si>
  <si>
    <t>новое</t>
  </si>
  <si>
    <t xml:space="preserve"> </t>
  </si>
  <si>
    <t>проверка</t>
  </si>
  <si>
    <t>Акарапидоз, варроатоз, нозематоз и браулёз и аскофероз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</si>
</sst>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"/>
    <numFmt numFmtId="175" formatCode="0.000000"/>
    <numFmt numFmtId="176" formatCode="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#,##0;[Red]#,##0"/>
    <numFmt numFmtId="181" formatCode="0.0000000"/>
    <numFmt numFmtId="182" formatCode="0.00000000"/>
    <numFmt numFmtId="183" formatCode="0.000000000"/>
    <numFmt numFmtId="184" formatCode="_-* #,##0.0_р_._-;\-* #,##0.0_р_._-;_-* &quot;-&quot;?_р_._-;_-@_-"/>
    <numFmt numFmtId="185" formatCode="#,##0.0"/>
  </numFmts>
  <fonts count="124">
    <font>
      <sz val="10"/>
      <name val="Arial"/>
      <family val="0"/>
    </font>
    <font>
      <sz val="11"/>
      <color indexed="8"/>
      <name val="Calibri"/>
      <family val="2"/>
    </font>
    <font>
      <sz val="6"/>
      <name val="Times New Roman"/>
      <family val="1"/>
    </font>
    <font>
      <b/>
      <sz val="6"/>
      <name val="Times New Roman"/>
      <family val="1"/>
    </font>
    <font>
      <b/>
      <sz val="10"/>
      <name val="Arial"/>
      <family val="2"/>
    </font>
    <font>
      <sz val="6"/>
      <color indexed="10"/>
      <name val="Times New Roman"/>
      <family val="1"/>
    </font>
    <font>
      <sz val="6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i/>
      <sz val="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indexed="1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6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5"/>
      <name val="Times New Roman"/>
      <family val="1"/>
    </font>
    <font>
      <b/>
      <sz val="5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Cambria"/>
      <family val="1"/>
    </font>
    <font>
      <b/>
      <sz val="8"/>
      <name val="Cambria"/>
      <family val="1"/>
    </font>
    <font>
      <sz val="6"/>
      <name val="Cambria"/>
      <family val="1"/>
    </font>
    <font>
      <sz val="4"/>
      <name val="Arial"/>
      <family val="2"/>
    </font>
    <font>
      <sz val="6"/>
      <color indexed="60"/>
      <name val="Arial"/>
      <family val="2"/>
    </font>
    <font>
      <b/>
      <sz val="6"/>
      <color indexed="6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6"/>
      <color indexed="10"/>
      <name val="Arial"/>
      <family val="2"/>
    </font>
    <font>
      <sz val="10"/>
      <color indexed="9"/>
      <name val="Arial"/>
      <family val="2"/>
    </font>
    <font>
      <sz val="6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62"/>
      <name val="Times New Roman"/>
      <family val="1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21"/>
      <name val="Times New Roman"/>
      <family val="1"/>
    </font>
    <font>
      <sz val="11"/>
      <color indexed="10"/>
      <name val="Times New Roman"/>
      <family val="1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6"/>
      <color indexed="10"/>
      <name val="Cambria"/>
      <family val="1"/>
    </font>
    <font>
      <sz val="10"/>
      <color indexed="60"/>
      <name val="Arial"/>
      <family val="2"/>
    </font>
    <font>
      <b/>
      <sz val="6"/>
      <color indexed="10"/>
      <name val="Times New Roman"/>
      <family val="1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6"/>
      <color rgb="FFFF0000"/>
      <name val="Times New Roman"/>
      <family val="1"/>
    </font>
    <font>
      <sz val="6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Times New Roman"/>
      <family val="1"/>
    </font>
    <font>
      <b/>
      <sz val="6"/>
      <color rgb="FFFF0000"/>
      <name val="Arial"/>
      <family val="2"/>
    </font>
    <font>
      <sz val="10"/>
      <color theme="0"/>
      <name val="Arial"/>
      <family val="2"/>
    </font>
    <font>
      <sz val="6"/>
      <color rgb="FFFF0000"/>
      <name val="Arial"/>
      <family val="2"/>
    </font>
    <font>
      <b/>
      <sz val="10"/>
      <color rgb="FFFF0000"/>
      <name val="Arial"/>
      <family val="2"/>
    </font>
    <font>
      <sz val="6"/>
      <color rgb="FFC00000"/>
      <name val="Arial"/>
      <family val="2"/>
    </font>
    <font>
      <b/>
      <sz val="6"/>
      <color rgb="FFC00000"/>
      <name val="Arial"/>
      <family val="2"/>
    </font>
    <font>
      <b/>
      <sz val="11"/>
      <color theme="3" tint="0.39998000860214233"/>
      <name val="Times New Roman"/>
      <family val="1"/>
    </font>
    <font>
      <sz val="10"/>
      <color theme="3" tint="0.39998000860214233"/>
      <name val="Arial"/>
      <family val="2"/>
    </font>
    <font>
      <b/>
      <sz val="10"/>
      <color theme="3" tint="0.39998000860214233"/>
      <name val="Times New Roman"/>
      <family val="1"/>
    </font>
    <font>
      <b/>
      <sz val="10"/>
      <color rgb="FFC00000"/>
      <name val="Times New Roman"/>
      <family val="1"/>
    </font>
    <font>
      <b/>
      <sz val="10"/>
      <color theme="8" tint="-0.4999699890613556"/>
      <name val="Times New Roman"/>
      <family val="1"/>
    </font>
    <font>
      <sz val="11"/>
      <color rgb="FFFF0000"/>
      <name val="Times New Roman"/>
      <family val="1"/>
    </font>
    <font>
      <b/>
      <sz val="10"/>
      <color theme="4"/>
      <name val="Times New Roman"/>
      <family val="1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6"/>
      <color rgb="FFFF0000"/>
      <name val="Cambria"/>
      <family val="1"/>
    </font>
    <font>
      <sz val="10"/>
      <color rgb="FFC00000"/>
      <name val="Arial"/>
      <family val="2"/>
    </font>
    <font>
      <b/>
      <sz val="6"/>
      <color rgb="FFFF0000"/>
      <name val="Times New Roman"/>
      <family val="1"/>
    </font>
    <font>
      <b/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8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32" borderId="0" applyNumberFormat="0" applyBorder="0" applyAlignment="0" applyProtection="0"/>
  </cellStyleXfs>
  <cellXfs count="965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33" borderId="10" xfId="0" applyFill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center" textRotation="90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 horizontal="right" vertical="top"/>
    </xf>
    <xf numFmtId="0" fontId="99" fillId="33" borderId="10" xfId="0" applyFont="1" applyFill="1" applyBorder="1" applyAlignment="1">
      <alignment horizontal="left" vertical="top"/>
    </xf>
    <xf numFmtId="0" fontId="99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right" vertical="top"/>
    </xf>
    <xf numFmtId="0" fontId="0" fillId="34" borderId="10" xfId="0" applyFill="1" applyBorder="1" applyAlignment="1">
      <alignment horizontal="left" vertical="top"/>
    </xf>
    <xf numFmtId="0" fontId="0" fillId="34" borderId="10" xfId="0" applyFill="1" applyBorder="1" applyAlignment="1">
      <alignment horizontal="left" vertical="top" wrapText="1"/>
    </xf>
    <xf numFmtId="0" fontId="6" fillId="33" borderId="13" xfId="0" applyFont="1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top"/>
    </xf>
    <xf numFmtId="0" fontId="100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/>
    </xf>
    <xf numFmtId="179" fontId="7" fillId="33" borderId="15" xfId="60" applyNumberFormat="1" applyFont="1" applyFill="1" applyBorder="1" applyAlignment="1">
      <alignment horizontal="center" vertical="center"/>
    </xf>
    <xf numFmtId="179" fontId="6" fillId="33" borderId="15" xfId="60" applyNumberFormat="1" applyFont="1" applyFill="1" applyBorder="1" applyAlignment="1">
      <alignment/>
    </xf>
    <xf numFmtId="0" fontId="7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right" vertical="top"/>
    </xf>
    <xf numFmtId="0" fontId="0" fillId="33" borderId="17" xfId="0" applyFill="1" applyBorder="1" applyAlignment="1">
      <alignment horizontal="left" vertical="top"/>
    </xf>
    <xf numFmtId="0" fontId="0" fillId="33" borderId="17" xfId="0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99" fillId="33" borderId="17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center" vertical="top" wrapText="1"/>
    </xf>
    <xf numFmtId="0" fontId="0" fillId="33" borderId="18" xfId="0" applyFill="1" applyBorder="1" applyAlignment="1">
      <alignment horizontal="right" vertical="top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99" fillId="33" borderId="12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top" wrapText="1"/>
    </xf>
    <xf numFmtId="0" fontId="0" fillId="33" borderId="19" xfId="0" applyFill="1" applyBorder="1" applyAlignment="1">
      <alignment horizontal="right" vertical="top"/>
    </xf>
    <xf numFmtId="0" fontId="0" fillId="33" borderId="20" xfId="0" applyFill="1" applyBorder="1" applyAlignment="1">
      <alignment horizontal="left" vertical="top"/>
    </xf>
    <xf numFmtId="0" fontId="0" fillId="33" borderId="20" xfId="0" applyFill="1" applyBorder="1" applyAlignment="1">
      <alignment horizontal="left" vertical="top" wrapText="1"/>
    </xf>
    <xf numFmtId="0" fontId="99" fillId="33" borderId="20" xfId="0" applyFont="1" applyFill="1" applyBorder="1" applyAlignment="1">
      <alignment horizontal="left" vertical="top"/>
    </xf>
    <xf numFmtId="0" fontId="2" fillId="33" borderId="20" xfId="0" applyFont="1" applyFill="1" applyBorder="1" applyAlignment="1">
      <alignment horizontal="center" vertical="top" wrapText="1"/>
    </xf>
    <xf numFmtId="0" fontId="0" fillId="33" borderId="21" xfId="0" applyFill="1" applyBorder="1" applyAlignment="1">
      <alignment horizontal="right" vertical="top"/>
    </xf>
    <xf numFmtId="0" fontId="0" fillId="33" borderId="22" xfId="0" applyFill="1" applyBorder="1" applyAlignment="1">
      <alignment horizontal="left" vertical="top"/>
    </xf>
    <xf numFmtId="0" fontId="0" fillId="33" borderId="22" xfId="0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0" fontId="99" fillId="33" borderId="22" xfId="0" applyFont="1" applyFill="1" applyBorder="1" applyAlignment="1">
      <alignment horizontal="left" vertical="top"/>
    </xf>
    <xf numFmtId="0" fontId="2" fillId="33" borderId="22" xfId="0" applyFont="1" applyFill="1" applyBorder="1" applyAlignment="1">
      <alignment horizontal="center" vertical="top" wrapText="1"/>
    </xf>
    <xf numFmtId="0" fontId="0" fillId="33" borderId="23" xfId="0" applyFill="1" applyBorder="1" applyAlignment="1">
      <alignment horizontal="right" vertical="top"/>
    </xf>
    <xf numFmtId="0" fontId="0" fillId="33" borderId="23" xfId="0" applyFill="1" applyBorder="1" applyAlignment="1">
      <alignment horizontal="left" vertical="top"/>
    </xf>
    <xf numFmtId="0" fontId="0" fillId="33" borderId="23" xfId="0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0" fontId="99" fillId="33" borderId="23" xfId="0" applyFont="1" applyFill="1" applyBorder="1" applyAlignment="1">
      <alignment horizontal="left" vertical="top"/>
    </xf>
    <xf numFmtId="0" fontId="2" fillId="33" borderId="19" xfId="0" applyFont="1" applyFill="1" applyBorder="1" applyAlignment="1">
      <alignment horizontal="center" vertical="top" wrapText="1"/>
    </xf>
    <xf numFmtId="0" fontId="0" fillId="33" borderId="24" xfId="0" applyFill="1" applyBorder="1" applyAlignment="1">
      <alignment horizontal="right" vertical="top"/>
    </xf>
    <xf numFmtId="0" fontId="0" fillId="33" borderId="24" xfId="0" applyFill="1" applyBorder="1" applyAlignment="1">
      <alignment horizontal="left" vertical="top"/>
    </xf>
    <xf numFmtId="0" fontId="99" fillId="33" borderId="24" xfId="0" applyFont="1" applyFill="1" applyBorder="1" applyAlignment="1">
      <alignment horizontal="left" vertical="top"/>
    </xf>
    <xf numFmtId="0" fontId="99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center" vertical="top" wrapText="1"/>
    </xf>
    <xf numFmtId="0" fontId="0" fillId="33" borderId="26" xfId="0" applyFill="1" applyBorder="1" applyAlignment="1">
      <alignment horizontal="right" vertical="top"/>
    </xf>
    <xf numFmtId="0" fontId="0" fillId="33" borderId="26" xfId="0" applyFill="1" applyBorder="1" applyAlignment="1">
      <alignment horizontal="left" vertical="top"/>
    </xf>
    <xf numFmtId="0" fontId="0" fillId="33" borderId="26" xfId="0" applyFill="1" applyBorder="1" applyAlignment="1">
      <alignment horizontal="left" vertical="top" wrapText="1"/>
    </xf>
    <xf numFmtId="0" fontId="3" fillId="33" borderId="26" xfId="0" applyFont="1" applyFill="1" applyBorder="1" applyAlignment="1">
      <alignment horizontal="left" vertical="top" wrapText="1"/>
    </xf>
    <xf numFmtId="0" fontId="99" fillId="33" borderId="26" xfId="0" applyFont="1" applyFill="1" applyBorder="1" applyAlignment="1">
      <alignment horizontal="left" vertical="top"/>
    </xf>
    <xf numFmtId="0" fontId="2" fillId="33" borderId="27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left" vertical="top" wrapText="1"/>
    </xf>
    <xf numFmtId="0" fontId="99" fillId="33" borderId="12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99" fillId="33" borderId="17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99" fillId="33" borderId="2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0" fillId="33" borderId="27" xfId="0" applyFill="1" applyBorder="1" applyAlignment="1">
      <alignment horizontal="right" vertical="top"/>
    </xf>
    <xf numFmtId="0" fontId="0" fillId="33" borderId="28" xfId="0" applyFill="1" applyBorder="1" applyAlignment="1">
      <alignment horizontal="left" vertical="top"/>
    </xf>
    <xf numFmtId="0" fontId="4" fillId="33" borderId="22" xfId="0" applyFont="1" applyFill="1" applyBorder="1" applyAlignment="1">
      <alignment horizontal="left" vertical="top" wrapText="1"/>
    </xf>
    <xf numFmtId="0" fontId="99" fillId="33" borderId="22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right" vertical="top"/>
    </xf>
    <xf numFmtId="0" fontId="0" fillId="33" borderId="0" xfId="0" applyFill="1" applyBorder="1" applyAlignment="1">
      <alignment horizontal="left" vertical="top"/>
    </xf>
    <xf numFmtId="0" fontId="6" fillId="33" borderId="22" xfId="0" applyFont="1" applyFill="1" applyBorder="1" applyAlignment="1">
      <alignment/>
    </xf>
    <xf numFmtId="0" fontId="6" fillId="33" borderId="29" xfId="0" applyFont="1" applyFill="1" applyBorder="1" applyAlignment="1">
      <alignment horizontal="center" vertical="center"/>
    </xf>
    <xf numFmtId="2" fontId="6" fillId="33" borderId="22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0" fontId="6" fillId="33" borderId="20" xfId="0" applyFont="1" applyFill="1" applyBorder="1" applyAlignment="1">
      <alignment horizontal="center" vertical="center"/>
    </xf>
    <xf numFmtId="174" fontId="6" fillId="33" borderId="12" xfId="0" applyNumberFormat="1" applyFont="1" applyFill="1" applyBorder="1" applyAlignment="1">
      <alignment horizontal="center" vertical="center"/>
    </xf>
    <xf numFmtId="174" fontId="6" fillId="33" borderId="20" xfId="0" applyNumberFormat="1" applyFont="1" applyFill="1" applyBorder="1" applyAlignment="1">
      <alignment horizontal="center" vertical="center"/>
    </xf>
    <xf numFmtId="0" fontId="0" fillId="33" borderId="24" xfId="0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top" wrapText="1"/>
    </xf>
    <xf numFmtId="0" fontId="5" fillId="33" borderId="26" xfId="0" applyFont="1" applyFill="1" applyBorder="1" applyAlignment="1">
      <alignment horizontal="left" vertical="top"/>
    </xf>
    <xf numFmtId="0" fontId="2" fillId="33" borderId="26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/>
    </xf>
    <xf numFmtId="0" fontId="10" fillId="33" borderId="12" xfId="0" applyFont="1" applyFill="1" applyBorder="1" applyAlignment="1">
      <alignment wrapText="1"/>
    </xf>
    <xf numFmtId="0" fontId="10" fillId="33" borderId="13" xfId="0" applyFont="1" applyFill="1" applyBorder="1" applyAlignment="1">
      <alignment/>
    </xf>
    <xf numFmtId="0" fontId="3" fillId="33" borderId="24" xfId="0" applyFont="1" applyFill="1" applyBorder="1" applyAlignment="1">
      <alignment horizontal="left" vertical="top" wrapText="1"/>
    </xf>
    <xf numFmtId="0" fontId="0" fillId="33" borderId="24" xfId="0" applyFill="1" applyBorder="1" applyAlignment="1">
      <alignment horizontal="left" vertical="top" wrapText="1"/>
    </xf>
    <xf numFmtId="3" fontId="13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3" fillId="35" borderId="0" xfId="0" applyNumberFormat="1" applyFont="1" applyFill="1" applyBorder="1" applyAlignment="1">
      <alignment vertical="center"/>
    </xf>
    <xf numFmtId="3" fontId="15" fillId="0" borderId="18" xfId="0" applyNumberFormat="1" applyFont="1" applyBorder="1" applyAlignment="1">
      <alignment vertical="center" wrapText="1"/>
    </xf>
    <xf numFmtId="3" fontId="15" fillId="0" borderId="15" xfId="0" applyNumberFormat="1" applyFont="1" applyBorder="1" applyAlignment="1">
      <alignment vertical="center" wrapText="1"/>
    </xf>
    <xf numFmtId="3" fontId="15" fillId="0" borderId="30" xfId="0" applyNumberFormat="1" applyFont="1" applyBorder="1" applyAlignment="1">
      <alignment vertical="center" wrapText="1"/>
    </xf>
    <xf numFmtId="3" fontId="15" fillId="0" borderId="31" xfId="0" applyNumberFormat="1" applyFont="1" applyBorder="1" applyAlignment="1">
      <alignment vertical="center" wrapText="1"/>
    </xf>
    <xf numFmtId="3" fontId="15" fillId="0" borderId="16" xfId="0" applyNumberFormat="1" applyFont="1" applyBorder="1" applyAlignment="1">
      <alignment vertical="center" wrapText="1"/>
    </xf>
    <xf numFmtId="3" fontId="15" fillId="0" borderId="32" xfId="0" applyNumberFormat="1" applyFont="1" applyBorder="1" applyAlignment="1">
      <alignment vertical="center" wrapText="1"/>
    </xf>
    <xf numFmtId="3" fontId="13" fillId="0" borderId="12" xfId="0" applyNumberFormat="1" applyFont="1" applyBorder="1" applyAlignment="1">
      <alignment vertical="center" wrapText="1"/>
    </xf>
    <xf numFmtId="3" fontId="15" fillId="0" borderId="0" xfId="0" applyNumberFormat="1" applyFont="1" applyBorder="1" applyAlignment="1">
      <alignment vertical="center"/>
    </xf>
    <xf numFmtId="3" fontId="19" fillId="0" borderId="12" xfId="0" applyNumberFormat="1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top" wrapText="1"/>
    </xf>
    <xf numFmtId="3" fontId="15" fillId="0" borderId="18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36" borderId="12" xfId="0" applyNumberFormat="1" applyFont="1" applyFill="1" applyBorder="1" applyAlignment="1">
      <alignment horizontal="center" vertical="center" wrapText="1"/>
    </xf>
    <xf numFmtId="3" fontId="15" fillId="0" borderId="18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 wrapText="1"/>
    </xf>
    <xf numFmtId="180" fontId="22" fillId="0" borderId="18" xfId="0" applyNumberFormat="1" applyFont="1" applyFill="1" applyBorder="1" applyAlignment="1">
      <alignment horizontal="center" vertical="center"/>
    </xf>
    <xf numFmtId="180" fontId="22" fillId="0" borderId="19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 wrapText="1"/>
    </xf>
    <xf numFmtId="180" fontId="22" fillId="0" borderId="15" xfId="0" applyNumberFormat="1" applyFont="1" applyFill="1" applyBorder="1" applyAlignment="1">
      <alignment horizontal="center" vertical="center"/>
    </xf>
    <xf numFmtId="3" fontId="23" fillId="0" borderId="33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3" fontId="15" fillId="0" borderId="34" xfId="0" applyNumberFormat="1" applyFont="1" applyBorder="1" applyAlignment="1">
      <alignment horizontal="center" vertical="center" wrapText="1"/>
    </xf>
    <xf numFmtId="3" fontId="15" fillId="0" borderId="34" xfId="0" applyNumberFormat="1" applyFont="1" applyFill="1" applyBorder="1" applyAlignment="1">
      <alignment horizontal="center" vertical="center" wrapText="1"/>
    </xf>
    <xf numFmtId="3" fontId="15" fillId="0" borderId="35" xfId="0" applyNumberFormat="1" applyFont="1" applyBorder="1" applyAlignment="1">
      <alignment horizontal="center" vertical="center" wrapText="1"/>
    </xf>
    <xf numFmtId="3" fontId="15" fillId="0" borderId="36" xfId="0" applyNumberFormat="1" applyFont="1" applyBorder="1" applyAlignment="1">
      <alignment horizontal="center" vertical="center" wrapText="1"/>
    </xf>
    <xf numFmtId="3" fontId="16" fillId="0" borderId="34" xfId="0" applyNumberFormat="1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0" fontId="6" fillId="33" borderId="37" xfId="0" applyFont="1" applyFill="1" applyBorder="1" applyAlignment="1">
      <alignment/>
    </xf>
    <xf numFmtId="3" fontId="0" fillId="0" borderId="0" xfId="0" applyNumberForma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1" fontId="7" fillId="33" borderId="3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37" xfId="0" applyFill="1" applyBorder="1" applyAlignment="1">
      <alignment/>
    </xf>
    <xf numFmtId="0" fontId="7" fillId="33" borderId="3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4" fontId="6" fillId="0" borderId="18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4" fontId="6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174" fontId="6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0" fontId="0" fillId="0" borderId="16" xfId="0" applyFill="1" applyBorder="1" applyAlignment="1">
      <alignment horizontal="right" vertical="top"/>
    </xf>
    <xf numFmtId="0" fontId="0" fillId="0" borderId="17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99" fillId="0" borderId="17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0" fontId="0" fillId="0" borderId="18" xfId="0" applyFill="1" applyBorder="1" applyAlignment="1">
      <alignment horizontal="right" vertical="top"/>
    </xf>
    <xf numFmtId="0" fontId="0" fillId="0" borderId="12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99" fillId="0" borderId="12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/>
    </xf>
    <xf numFmtId="0" fontId="0" fillId="0" borderId="21" xfId="0" applyFill="1" applyBorder="1" applyAlignment="1">
      <alignment horizontal="right" vertical="top"/>
    </xf>
    <xf numFmtId="0" fontId="0" fillId="0" borderId="22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99" fillId="0" borderId="22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right" vertical="top"/>
    </xf>
    <xf numFmtId="0" fontId="0" fillId="0" borderId="23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99" fillId="0" borderId="23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99" fillId="0" borderId="12" xfId="0" applyFont="1" applyFill="1" applyBorder="1" applyAlignment="1">
      <alignment horizontal="left" vertical="top" wrapText="1"/>
    </xf>
    <xf numFmtId="179" fontId="6" fillId="0" borderId="15" xfId="60" applyNumberFormat="1" applyFont="1" applyFill="1" applyBorder="1" applyAlignment="1">
      <alignment/>
    </xf>
    <xf numFmtId="0" fontId="101" fillId="33" borderId="2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wrapText="1"/>
    </xf>
    <xf numFmtId="0" fontId="0" fillId="0" borderId="19" xfId="0" applyFill="1" applyBorder="1" applyAlignment="1">
      <alignment horizontal="right" vertical="top"/>
    </xf>
    <xf numFmtId="0" fontId="0" fillId="0" borderId="20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99" fillId="0" borderId="20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center" vertical="top" wrapText="1"/>
    </xf>
    <xf numFmtId="0" fontId="102" fillId="33" borderId="10" xfId="0" applyFont="1" applyFill="1" applyBorder="1" applyAlignment="1">
      <alignment horizontal="left" vertical="top"/>
    </xf>
    <xf numFmtId="0" fontId="101" fillId="33" borderId="10" xfId="0" applyFont="1" applyFill="1" applyBorder="1" applyAlignment="1">
      <alignment horizontal="left" vertical="top" wrapText="1"/>
    </xf>
    <xf numFmtId="0" fontId="101" fillId="33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99" fillId="0" borderId="17" xfId="0" applyFont="1" applyFill="1" applyBorder="1" applyAlignment="1">
      <alignment horizontal="left" vertical="top" wrapText="1"/>
    </xf>
    <xf numFmtId="0" fontId="100" fillId="0" borderId="17" xfId="0" applyFont="1" applyFill="1" applyBorder="1" applyAlignment="1">
      <alignment horizontal="center" vertical="top" wrapText="1"/>
    </xf>
    <xf numFmtId="0" fontId="100" fillId="0" borderId="12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/>
    </xf>
    <xf numFmtId="0" fontId="99" fillId="0" borderId="20" xfId="0" applyFont="1" applyFill="1" applyBorder="1" applyAlignment="1">
      <alignment horizontal="left" vertical="top" wrapText="1"/>
    </xf>
    <xf numFmtId="0" fontId="100" fillId="0" borderId="20" xfId="0" applyFont="1" applyFill="1" applyBorder="1" applyAlignment="1">
      <alignment horizontal="center" vertical="top" wrapText="1"/>
    </xf>
    <xf numFmtId="0" fontId="102" fillId="33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4" fillId="0" borderId="22" xfId="0" applyFont="1" applyFill="1" applyBorder="1" applyAlignment="1">
      <alignment horizontal="left" vertical="top" wrapText="1"/>
    </xf>
    <xf numFmtId="0" fontId="99" fillId="0" borderId="22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right" vertical="top"/>
    </xf>
    <xf numFmtId="0" fontId="0" fillId="0" borderId="28" xfId="0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/>
    </xf>
    <xf numFmtId="3" fontId="7" fillId="33" borderId="15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102" fillId="33" borderId="24" xfId="0" applyFont="1" applyFill="1" applyBorder="1" applyAlignment="1">
      <alignment horizontal="left" vertical="top"/>
    </xf>
    <xf numFmtId="0" fontId="102" fillId="33" borderId="24" xfId="0" applyFont="1" applyFill="1" applyBorder="1" applyAlignment="1">
      <alignment horizontal="left" vertical="top" wrapText="1"/>
    </xf>
    <xf numFmtId="0" fontId="101" fillId="33" borderId="25" xfId="0" applyFont="1" applyFill="1" applyBorder="1" applyAlignment="1">
      <alignment horizontal="center" vertical="top" wrapText="1"/>
    </xf>
    <xf numFmtId="0" fontId="102" fillId="33" borderId="26" xfId="0" applyFont="1" applyFill="1" applyBorder="1" applyAlignment="1">
      <alignment horizontal="left" vertical="top"/>
    </xf>
    <xf numFmtId="0" fontId="101" fillId="33" borderId="26" xfId="0" applyFont="1" applyFill="1" applyBorder="1" applyAlignment="1">
      <alignment horizontal="left" vertical="top"/>
    </xf>
    <xf numFmtId="0" fontId="0" fillId="0" borderId="17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2" fontId="6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right" vertical="top"/>
    </xf>
    <xf numFmtId="3" fontId="7" fillId="33" borderId="13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right" vertical="top"/>
    </xf>
    <xf numFmtId="0" fontId="0" fillId="0" borderId="12" xfId="0" applyFill="1" applyBorder="1" applyAlignment="1">
      <alignment horizontal="right" vertical="top"/>
    </xf>
    <xf numFmtId="0" fontId="0" fillId="0" borderId="20" xfId="0" applyFill="1" applyBorder="1" applyAlignment="1">
      <alignment horizontal="right" vertical="top"/>
    </xf>
    <xf numFmtId="1" fontId="0" fillId="0" borderId="0" xfId="0" applyNumberFormat="1" applyAlignment="1">
      <alignment/>
    </xf>
    <xf numFmtId="0" fontId="103" fillId="33" borderId="26" xfId="0" applyFont="1" applyFill="1" applyBorder="1" applyAlignment="1">
      <alignment horizontal="left" vertical="top"/>
    </xf>
    <xf numFmtId="0" fontId="104" fillId="33" borderId="26" xfId="0" applyFont="1" applyFill="1" applyBorder="1" applyAlignment="1">
      <alignment horizontal="left" vertical="top"/>
    </xf>
    <xf numFmtId="0" fontId="104" fillId="33" borderId="27" xfId="0" applyFont="1" applyFill="1" applyBorder="1" applyAlignment="1">
      <alignment horizontal="center" vertical="top" wrapText="1"/>
    </xf>
    <xf numFmtId="0" fontId="7" fillId="33" borderId="3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102" fillId="33" borderId="26" xfId="0" applyFont="1" applyFill="1" applyBorder="1" applyAlignment="1">
      <alignment horizontal="center" vertical="center"/>
    </xf>
    <xf numFmtId="0" fontId="101" fillId="33" borderId="26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01" fillId="33" borderId="27" xfId="0" applyFont="1" applyFill="1" applyBorder="1" applyAlignment="1">
      <alignment horizontal="center" vertical="center" wrapText="1"/>
    </xf>
    <xf numFmtId="0" fontId="102" fillId="33" borderId="24" xfId="0" applyFont="1" applyFill="1" applyBorder="1" applyAlignment="1">
      <alignment horizontal="center" vertical="center"/>
    </xf>
    <xf numFmtId="0" fontId="102" fillId="33" borderId="24" xfId="0" applyFont="1" applyFill="1" applyBorder="1" applyAlignment="1">
      <alignment horizontal="center" vertical="center" wrapText="1"/>
    </xf>
    <xf numFmtId="0" fontId="101" fillId="33" borderId="25" xfId="0" applyFont="1" applyFill="1" applyBorder="1" applyAlignment="1">
      <alignment horizontal="center" vertical="center" wrapText="1"/>
    </xf>
    <xf numFmtId="174" fontId="7" fillId="0" borderId="0" xfId="0" applyNumberFormat="1" applyFont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9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99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0" fontId="0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174" fontId="7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1" fontId="7" fillId="33" borderId="0" xfId="0" applyNumberFormat="1" applyFont="1" applyFill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1" fontId="12" fillId="33" borderId="0" xfId="0" applyNumberFormat="1" applyFont="1" applyFill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99" fillId="0" borderId="0" xfId="0" applyFont="1" applyAlignment="1">
      <alignment/>
    </xf>
    <xf numFmtId="0" fontId="7" fillId="33" borderId="13" xfId="0" applyFont="1" applyFill="1" applyBorder="1" applyAlignment="1">
      <alignment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174" fontId="7" fillId="0" borderId="12" xfId="0" applyNumberFormat="1" applyFont="1" applyFill="1" applyBorder="1" applyAlignment="1">
      <alignment horizontal="center" vertical="center"/>
    </xf>
    <xf numFmtId="174" fontId="7" fillId="0" borderId="20" xfId="0" applyNumberFormat="1" applyFont="1" applyFill="1" applyBorder="1" applyAlignment="1">
      <alignment horizontal="center" vertical="center"/>
    </xf>
    <xf numFmtId="0" fontId="105" fillId="0" borderId="13" xfId="0" applyFont="1" applyFill="1" applyBorder="1" applyAlignment="1">
      <alignment horizontal="center" vertical="center"/>
    </xf>
    <xf numFmtId="1" fontId="7" fillId="33" borderId="0" xfId="0" applyNumberFormat="1" applyFont="1" applyFill="1" applyAlignment="1">
      <alignment/>
    </xf>
    <xf numFmtId="3" fontId="16" fillId="0" borderId="19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7" fillId="33" borderId="0" xfId="0" applyNumberFormat="1" applyFont="1" applyFill="1" applyBorder="1" applyAlignment="1">
      <alignment horizontal="center" vertical="center"/>
    </xf>
    <xf numFmtId="3" fontId="24" fillId="33" borderId="0" xfId="0" applyNumberFormat="1" applyFont="1" applyFill="1" applyBorder="1" applyAlignment="1">
      <alignment horizontal="center" vertical="center"/>
    </xf>
    <xf numFmtId="3" fontId="27" fillId="36" borderId="12" xfId="0" applyNumberFormat="1" applyFont="1" applyFill="1" applyBorder="1" applyAlignment="1">
      <alignment horizontal="center" vertical="center" wrapText="1"/>
    </xf>
    <xf numFmtId="3" fontId="28" fillId="33" borderId="0" xfId="0" applyNumberFormat="1" applyFont="1" applyFill="1" applyAlignment="1">
      <alignment/>
    </xf>
    <xf numFmtId="1" fontId="29" fillId="33" borderId="0" xfId="0" applyNumberFormat="1" applyFont="1" applyFill="1" applyAlignment="1">
      <alignment horizontal="center" vertical="center"/>
    </xf>
    <xf numFmtId="0" fontId="106" fillId="0" borderId="0" xfId="0" applyFont="1" applyAlignment="1">
      <alignment/>
    </xf>
    <xf numFmtId="3" fontId="15" fillId="0" borderId="15" xfId="0" applyNumberFormat="1" applyFont="1" applyFill="1" applyBorder="1" applyAlignment="1">
      <alignment horizontal="center" vertical="center" wrapText="1"/>
    </xf>
    <xf numFmtId="0" fontId="107" fillId="0" borderId="0" xfId="0" applyFont="1" applyAlignment="1">
      <alignment horizontal="center" vertical="center"/>
    </xf>
    <xf numFmtId="3" fontId="27" fillId="0" borderId="33" xfId="0" applyNumberFormat="1" applyFont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0" borderId="0" xfId="0" applyAlignment="1">
      <alignment horizontal="center" vertical="center"/>
    </xf>
    <xf numFmtId="1" fontId="105" fillId="0" borderId="15" xfId="0" applyNumberFormat="1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3" fillId="33" borderId="24" xfId="0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center" vertical="center" wrapText="1"/>
    </xf>
    <xf numFmtId="0" fontId="103" fillId="33" borderId="24" xfId="0" applyFont="1" applyFill="1" applyBorder="1" applyAlignment="1">
      <alignment horizontal="center" vertical="center" wrapText="1"/>
    </xf>
    <xf numFmtId="0" fontId="104" fillId="33" borderId="25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left" vertical="top" wrapText="1"/>
    </xf>
    <xf numFmtId="0" fontId="103" fillId="33" borderId="10" xfId="0" applyFont="1" applyFill="1" applyBorder="1" applyAlignment="1">
      <alignment horizontal="center" vertical="center"/>
    </xf>
    <xf numFmtId="0" fontId="104" fillId="33" borderId="10" xfId="0" applyFont="1" applyFill="1" applyBorder="1" applyAlignment="1">
      <alignment horizontal="center" vertical="center" wrapText="1"/>
    </xf>
    <xf numFmtId="0" fontId="101" fillId="33" borderId="11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3" fillId="33" borderId="1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74" fontId="7" fillId="0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174" fontId="7" fillId="0" borderId="13" xfId="0" applyNumberFormat="1" applyFont="1" applyFill="1" applyBorder="1" applyAlignment="1">
      <alignment horizontal="center" vertical="center"/>
    </xf>
    <xf numFmtId="174" fontId="7" fillId="0" borderId="29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/>
    </xf>
    <xf numFmtId="2" fontId="6" fillId="33" borderId="13" xfId="0" applyNumberFormat="1" applyFont="1" applyFill="1" applyBorder="1" applyAlignment="1">
      <alignment horizontal="center" vertical="center"/>
    </xf>
    <xf numFmtId="2" fontId="6" fillId="33" borderId="29" xfId="0" applyNumberFormat="1" applyFont="1" applyFill="1" applyBorder="1" applyAlignment="1">
      <alignment horizontal="center" vertical="center"/>
    </xf>
    <xf numFmtId="174" fontId="6" fillId="33" borderId="13" xfId="0" applyNumberFormat="1" applyFont="1" applyFill="1" applyBorder="1" applyAlignment="1">
      <alignment horizontal="center" vertical="center"/>
    </xf>
    <xf numFmtId="174" fontId="6" fillId="33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79" fontId="11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9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99" fillId="0" borderId="2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99" fillId="33" borderId="17" xfId="0" applyFont="1" applyFill="1" applyBorder="1" applyAlignment="1">
      <alignment horizontal="center" vertical="center"/>
    </xf>
    <xf numFmtId="0" fontId="99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99" fillId="33" borderId="20" xfId="0" applyFont="1" applyFill="1" applyBorder="1" applyAlignment="1">
      <alignment horizontal="center" vertical="center"/>
    </xf>
    <xf numFmtId="3" fontId="34" fillId="0" borderId="0" xfId="0" applyNumberFormat="1" applyFont="1" applyFill="1" applyAlignment="1">
      <alignment/>
    </xf>
    <xf numFmtId="1" fontId="7" fillId="0" borderId="15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100" fillId="33" borderId="11" xfId="0" applyFont="1" applyFill="1" applyBorder="1" applyAlignment="1">
      <alignment horizontal="center" vertical="center" wrapText="1"/>
    </xf>
    <xf numFmtId="0" fontId="9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02" fillId="33" borderId="10" xfId="0" applyFont="1" applyFill="1" applyBorder="1" applyAlignment="1">
      <alignment horizontal="center" vertical="center"/>
    </xf>
    <xf numFmtId="0" fontId="101" fillId="33" borderId="10" xfId="0" applyFont="1" applyFill="1" applyBorder="1" applyAlignment="1">
      <alignment horizontal="center" vertical="center" wrapText="1"/>
    </xf>
    <xf numFmtId="0" fontId="104" fillId="33" borderId="11" xfId="0" applyFont="1" applyFill="1" applyBorder="1" applyAlignment="1">
      <alignment horizontal="center" vertical="center" wrapText="1"/>
    </xf>
    <xf numFmtId="179" fontId="12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3" fontId="34" fillId="0" borderId="0" xfId="0" applyNumberFormat="1" applyFont="1" applyFill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4" fontId="6" fillId="0" borderId="13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9" fillId="0" borderId="22" xfId="0" applyFont="1" applyFill="1" applyBorder="1" applyAlignment="1">
      <alignment horizontal="center" vertical="center"/>
    </xf>
    <xf numFmtId="0" fontId="99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100" fillId="0" borderId="17" xfId="0" applyFont="1" applyFill="1" applyBorder="1" applyAlignment="1">
      <alignment horizontal="center" vertical="center" wrapText="1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2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9" fillId="33" borderId="12" xfId="0" applyFont="1" applyFill="1" applyBorder="1" applyAlignment="1">
      <alignment horizontal="center" vertical="center"/>
    </xf>
    <xf numFmtId="0" fontId="99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179" fontId="7" fillId="0" borderId="15" xfId="6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99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179" fontId="6" fillId="0" borderId="15" xfId="60" applyNumberFormat="1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 horizontal="center" vertical="center"/>
    </xf>
    <xf numFmtId="174" fontId="7" fillId="0" borderId="43" xfId="0" applyNumberFormat="1" applyFont="1" applyFill="1" applyBorder="1" applyAlignment="1">
      <alignment horizontal="center" vertical="center"/>
    </xf>
    <xf numFmtId="0" fontId="108" fillId="0" borderId="12" xfId="0" applyFont="1" applyFill="1" applyBorder="1" applyAlignment="1">
      <alignment horizontal="center" vertical="center"/>
    </xf>
    <xf numFmtId="0" fontId="102" fillId="33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6" fillId="33" borderId="38" xfId="0" applyFont="1" applyFill="1" applyBorder="1" applyAlignment="1">
      <alignment/>
    </xf>
    <xf numFmtId="0" fontId="7" fillId="33" borderId="20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1" fontId="6" fillId="33" borderId="34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20" xfId="0" applyFill="1" applyBorder="1" applyAlignment="1">
      <alignment horizontal="right" vertical="top"/>
    </xf>
    <xf numFmtId="0" fontId="0" fillId="33" borderId="33" xfId="0" applyFill="1" applyBorder="1" applyAlignment="1">
      <alignment horizontal="left" vertical="top" wrapText="1"/>
    </xf>
    <xf numFmtId="0" fontId="0" fillId="33" borderId="41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right" vertical="top"/>
    </xf>
    <xf numFmtId="0" fontId="7" fillId="0" borderId="20" xfId="0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/>
    </xf>
    <xf numFmtId="1" fontId="12" fillId="33" borderId="0" xfId="0" applyNumberFormat="1" applyFont="1" applyFill="1" applyAlignment="1">
      <alignment horizontal="center" vertical="center"/>
    </xf>
    <xf numFmtId="1" fontId="11" fillId="38" borderId="0" xfId="0" applyNumberFormat="1" applyFont="1" applyFill="1" applyAlignment="1">
      <alignment/>
    </xf>
    <xf numFmtId="0" fontId="4" fillId="38" borderId="0" xfId="0" applyFont="1" applyFill="1" applyAlignment="1">
      <alignment/>
    </xf>
    <xf numFmtId="0" fontId="0" fillId="38" borderId="0" xfId="0" applyFill="1" applyAlignment="1">
      <alignment/>
    </xf>
    <xf numFmtId="3" fontId="0" fillId="39" borderId="0" xfId="0" applyNumberFormat="1" applyFill="1" applyAlignment="1">
      <alignment/>
    </xf>
    <xf numFmtId="0" fontId="107" fillId="0" borderId="12" xfId="0" applyFont="1" applyFill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 wrapText="1"/>
    </xf>
    <xf numFmtId="2" fontId="100" fillId="0" borderId="12" xfId="0" applyNumberFormat="1" applyFont="1" applyBorder="1" applyAlignment="1">
      <alignment horizontal="center" vertical="center" wrapText="1"/>
    </xf>
    <xf numFmtId="0" fontId="6" fillId="0" borderId="22" xfId="0" applyFont="1" applyFill="1" applyBorder="1" applyAlignment="1">
      <alignment wrapText="1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top" wrapText="1"/>
    </xf>
    <xf numFmtId="0" fontId="0" fillId="33" borderId="45" xfId="0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173" fontId="7" fillId="0" borderId="13" xfId="0" applyNumberFormat="1" applyFont="1" applyFill="1" applyBorder="1" applyAlignment="1">
      <alignment horizontal="center" vertical="center"/>
    </xf>
    <xf numFmtId="173" fontId="7" fillId="0" borderId="29" xfId="0" applyNumberFormat="1" applyFont="1" applyFill="1" applyBorder="1" applyAlignment="1">
      <alignment horizontal="center" vertical="center"/>
    </xf>
    <xf numFmtId="173" fontId="7" fillId="0" borderId="43" xfId="0" applyNumberFormat="1" applyFont="1" applyFill="1" applyBorder="1" applyAlignment="1">
      <alignment horizontal="center" vertical="center"/>
    </xf>
    <xf numFmtId="1" fontId="7" fillId="33" borderId="45" xfId="0" applyNumberFormat="1" applyFont="1" applyFill="1" applyBorder="1" applyAlignment="1">
      <alignment horizontal="center" vertical="center"/>
    </xf>
    <xf numFmtId="173" fontId="6" fillId="33" borderId="13" xfId="0" applyNumberFormat="1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/>
    </xf>
    <xf numFmtId="0" fontId="105" fillId="0" borderId="13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173" fontId="7" fillId="0" borderId="13" xfId="0" applyNumberFormat="1" applyFont="1" applyFill="1" applyBorder="1" applyAlignment="1">
      <alignment horizontal="center"/>
    </xf>
    <xf numFmtId="173" fontId="7" fillId="0" borderId="29" xfId="0" applyNumberFormat="1" applyFont="1" applyFill="1" applyBorder="1" applyAlignment="1">
      <alignment horizontal="center"/>
    </xf>
    <xf numFmtId="1" fontId="12" fillId="0" borderId="0" xfId="0" applyNumberFormat="1" applyFont="1" applyAlignment="1">
      <alignment/>
    </xf>
    <xf numFmtId="1" fontId="12" fillId="38" borderId="0" xfId="0" applyNumberFormat="1" applyFont="1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" fontId="11" fillId="0" borderId="0" xfId="0" applyNumberFormat="1" applyFont="1" applyAlignment="1">
      <alignment/>
    </xf>
    <xf numFmtId="0" fontId="109" fillId="0" borderId="13" xfId="0" applyFont="1" applyFill="1" applyBorder="1" applyAlignment="1">
      <alignment horizontal="center" vertical="center"/>
    </xf>
    <xf numFmtId="0" fontId="110" fillId="0" borderId="13" xfId="0" applyFont="1" applyFill="1" applyBorder="1" applyAlignment="1">
      <alignment horizontal="center" vertical="center"/>
    </xf>
    <xf numFmtId="0" fontId="110" fillId="0" borderId="12" xfId="0" applyFont="1" applyFill="1" applyBorder="1" applyAlignment="1">
      <alignment horizontal="center" vertical="center" wrapText="1"/>
    </xf>
    <xf numFmtId="0" fontId="110" fillId="0" borderId="12" xfId="0" applyFont="1" applyFill="1" applyBorder="1" applyAlignment="1">
      <alignment wrapText="1"/>
    </xf>
    <xf numFmtId="1" fontId="0" fillId="38" borderId="0" xfId="0" applyNumberFormat="1" applyFill="1" applyAlignment="1">
      <alignment/>
    </xf>
    <xf numFmtId="0" fontId="7" fillId="0" borderId="46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99" fillId="39" borderId="20" xfId="0" applyFont="1" applyFill="1" applyBorder="1" applyAlignment="1">
      <alignment horizontal="center" vertical="center"/>
    </xf>
    <xf numFmtId="0" fontId="99" fillId="39" borderId="20" xfId="0" applyFont="1" applyFill="1" applyBorder="1" applyAlignment="1">
      <alignment horizontal="center" vertical="center" wrapText="1"/>
    </xf>
    <xf numFmtId="0" fontId="100" fillId="39" borderId="20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/>
    </xf>
    <xf numFmtId="1" fontId="6" fillId="39" borderId="15" xfId="0" applyNumberFormat="1" applyFont="1" applyFill="1" applyBorder="1" applyAlignment="1">
      <alignment horizontal="center" vertical="center"/>
    </xf>
    <xf numFmtId="0" fontId="0" fillId="33" borderId="47" xfId="0" applyFill="1" applyBorder="1" applyAlignment="1">
      <alignment horizontal="right" vertical="top"/>
    </xf>
    <xf numFmtId="0" fontId="0" fillId="33" borderId="0" xfId="0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99" fillId="33" borderId="0" xfId="0" applyFont="1" applyFill="1" applyBorder="1" applyAlignment="1">
      <alignment horizontal="left" vertical="top"/>
    </xf>
    <xf numFmtId="0" fontId="99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top" wrapText="1"/>
    </xf>
    <xf numFmtId="0" fontId="6" fillId="39" borderId="12" xfId="0" applyFont="1" applyFill="1" applyBorder="1" applyAlignment="1">
      <alignment wrapText="1"/>
    </xf>
    <xf numFmtId="0" fontId="0" fillId="0" borderId="47" xfId="0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99" fillId="0" borderId="0" xfId="0" applyFont="1" applyFill="1" applyBorder="1" applyAlignment="1">
      <alignment horizontal="left" vertical="top"/>
    </xf>
    <xf numFmtId="0" fontId="9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3" fontId="6" fillId="0" borderId="13" xfId="0" applyNumberFormat="1" applyFont="1" applyFill="1" applyBorder="1" applyAlignment="1">
      <alignment horizontal="center" vertical="center"/>
    </xf>
    <xf numFmtId="173" fontId="6" fillId="0" borderId="13" xfId="0" applyNumberFormat="1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/>
    </xf>
    <xf numFmtId="0" fontId="6" fillId="37" borderId="12" xfId="0" applyFont="1" applyFill="1" applyBorder="1" applyAlignment="1">
      <alignment wrapText="1"/>
    </xf>
    <xf numFmtId="0" fontId="9" fillId="33" borderId="12" xfId="0" applyFont="1" applyFill="1" applyBorder="1" applyAlignment="1">
      <alignment/>
    </xf>
    <xf numFmtId="0" fontId="108" fillId="0" borderId="0" xfId="0" applyFont="1" applyAlignment="1">
      <alignment/>
    </xf>
    <xf numFmtId="3" fontId="99" fillId="0" borderId="0" xfId="0" applyNumberFormat="1" applyFont="1" applyAlignment="1">
      <alignment/>
    </xf>
    <xf numFmtId="1" fontId="99" fillId="0" borderId="0" xfId="0" applyNumberFormat="1" applyFont="1" applyAlignment="1">
      <alignment/>
    </xf>
    <xf numFmtId="3" fontId="17" fillId="0" borderId="33" xfId="0" applyNumberFormat="1" applyFont="1" applyFill="1" applyBorder="1" applyAlignment="1">
      <alignment horizontal="center" vertical="center" wrapText="1"/>
    </xf>
    <xf numFmtId="3" fontId="111" fillId="0" borderId="0" xfId="0" applyNumberFormat="1" applyFont="1" applyBorder="1" applyAlignment="1">
      <alignment vertical="center"/>
    </xf>
    <xf numFmtId="0" fontId="112" fillId="0" borderId="0" xfId="0" applyFont="1" applyAlignment="1">
      <alignment/>
    </xf>
    <xf numFmtId="3" fontId="113" fillId="0" borderId="12" xfId="0" applyNumberFormat="1" applyFont="1" applyBorder="1" applyAlignment="1">
      <alignment vertical="center" wrapText="1"/>
    </xf>
    <xf numFmtId="3" fontId="114" fillId="0" borderId="12" xfId="0" applyNumberFormat="1" applyFont="1" applyBorder="1" applyAlignment="1">
      <alignment vertical="center" wrapText="1"/>
    </xf>
    <xf numFmtId="3" fontId="115" fillId="0" borderId="12" xfId="0" applyNumberFormat="1" applyFont="1" applyBorder="1" applyAlignment="1">
      <alignment vertical="center" wrapText="1"/>
    </xf>
    <xf numFmtId="0" fontId="6" fillId="40" borderId="12" xfId="0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 wrapText="1"/>
    </xf>
    <xf numFmtId="3" fontId="16" fillId="0" borderId="48" xfId="0" applyNumberFormat="1" applyFont="1" applyFill="1" applyBorder="1" applyAlignment="1">
      <alignment horizontal="center" vertical="center" wrapText="1"/>
    </xf>
    <xf numFmtId="180" fontId="22" fillId="0" borderId="21" xfId="0" applyNumberFormat="1" applyFont="1" applyFill="1" applyBorder="1" applyAlignment="1">
      <alignment horizontal="center" vertical="center"/>
    </xf>
    <xf numFmtId="180" fontId="22" fillId="0" borderId="35" xfId="0" applyNumberFormat="1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 wrapText="1"/>
    </xf>
    <xf numFmtId="180" fontId="22" fillId="0" borderId="48" xfId="0" applyNumberFormat="1" applyFont="1" applyFill="1" applyBorder="1" applyAlignment="1">
      <alignment horizontal="center" vertical="center"/>
    </xf>
    <xf numFmtId="3" fontId="31" fillId="35" borderId="33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vertical="center" wrapText="1"/>
    </xf>
    <xf numFmtId="3" fontId="23" fillId="36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13" fillId="40" borderId="0" xfId="0" applyNumberFormat="1" applyFont="1" applyFill="1" applyBorder="1" applyAlignment="1">
      <alignment vertical="center"/>
    </xf>
    <xf numFmtId="179" fontId="0" fillId="0" borderId="0" xfId="0" applyNumberFormat="1" applyAlignment="1">
      <alignment/>
    </xf>
    <xf numFmtId="3" fontId="116" fillId="40" borderId="0" xfId="0" applyNumberFormat="1" applyFont="1" applyFill="1" applyBorder="1" applyAlignment="1">
      <alignment vertical="center"/>
    </xf>
    <xf numFmtId="3" fontId="117" fillId="0" borderId="12" xfId="0" applyNumberFormat="1" applyFont="1" applyFill="1" applyBorder="1" applyAlignment="1">
      <alignment vertical="center" wrapText="1"/>
    </xf>
    <xf numFmtId="3" fontId="118" fillId="0" borderId="0" xfId="0" applyNumberFormat="1" applyFont="1" applyFill="1" applyAlignment="1">
      <alignment/>
    </xf>
    <xf numFmtId="0" fontId="118" fillId="0" borderId="0" xfId="0" applyFont="1" applyFill="1" applyAlignment="1">
      <alignment/>
    </xf>
    <xf numFmtId="1" fontId="118" fillId="0" borderId="0" xfId="0" applyNumberFormat="1" applyFont="1" applyFill="1" applyAlignment="1">
      <alignment horizontal="right"/>
    </xf>
    <xf numFmtId="1" fontId="118" fillId="0" borderId="0" xfId="0" applyNumberFormat="1" applyFont="1" applyFill="1" applyAlignment="1">
      <alignment/>
    </xf>
    <xf numFmtId="0" fontId="119" fillId="0" borderId="0" xfId="0" applyFont="1" applyAlignment="1">
      <alignment/>
    </xf>
    <xf numFmtId="174" fontId="7" fillId="33" borderId="49" xfId="0" applyNumberFormat="1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1" fontId="7" fillId="33" borderId="49" xfId="0" applyNumberFormat="1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6" fillId="34" borderId="0" xfId="0" applyFont="1" applyFill="1" applyAlignment="1">
      <alignment horizontal="center" vertical="center" wrapText="1"/>
    </xf>
    <xf numFmtId="1" fontId="29" fillId="0" borderId="0" xfId="0" applyNumberFormat="1" applyFont="1" applyAlignment="1">
      <alignment horizontal="center" vertical="center"/>
    </xf>
    <xf numFmtId="174" fontId="7" fillId="33" borderId="49" xfId="0" applyNumberFormat="1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1" fontId="7" fillId="33" borderId="49" xfId="0" applyNumberFormat="1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 wrapText="1"/>
    </xf>
    <xf numFmtId="1" fontId="29" fillId="34" borderId="0" xfId="0" applyNumberFormat="1" applyFont="1" applyFill="1" applyAlignment="1">
      <alignment horizontal="center" vertical="center"/>
    </xf>
    <xf numFmtId="0" fontId="7" fillId="33" borderId="49" xfId="0" applyFont="1" applyFill="1" applyBorder="1" applyAlignment="1">
      <alignment horizontal="center" vertical="center" wrapText="1"/>
    </xf>
    <xf numFmtId="1" fontId="12" fillId="34" borderId="0" xfId="0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1" fontId="0" fillId="33" borderId="49" xfId="0" applyNumberFormat="1" applyFill="1" applyBorder="1" applyAlignment="1">
      <alignment horizontal="center" vertical="center" wrapText="1"/>
    </xf>
    <xf numFmtId="1" fontId="0" fillId="0" borderId="49" xfId="0" applyNumberFormat="1" applyBorder="1" applyAlignment="1">
      <alignment horizontal="center" vertical="center" wrapText="1"/>
    </xf>
    <xf numFmtId="1" fontId="0" fillId="34" borderId="0" xfId="0" applyNumberFormat="1" applyFill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33" borderId="49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3" xfId="0" applyBorder="1" applyAlignment="1">
      <alignment/>
    </xf>
    <xf numFmtId="1" fontId="0" fillId="0" borderId="49" xfId="0" applyNumberFormat="1" applyBorder="1" applyAlignment="1">
      <alignment/>
    </xf>
    <xf numFmtId="1" fontId="6" fillId="34" borderId="18" xfId="0" applyNumberFormat="1" applyFont="1" applyFill="1" applyBorder="1" applyAlignment="1">
      <alignment horizontal="center" vertical="center"/>
    </xf>
    <xf numFmtId="1" fontId="11" fillId="34" borderId="0" xfId="0" applyNumberFormat="1" applyFont="1" applyFill="1" applyAlignment="1">
      <alignment horizontal="center" vertical="center"/>
    </xf>
    <xf numFmtId="1" fontId="6" fillId="0" borderId="49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/>
    </xf>
    <xf numFmtId="1" fontId="0" fillId="34" borderId="0" xfId="0" applyNumberFormat="1" applyFill="1" applyAlignment="1">
      <alignment/>
    </xf>
    <xf numFmtId="0" fontId="6" fillId="33" borderId="12" xfId="0" applyFont="1" applyFill="1" applyBorder="1" applyAlignment="1">
      <alignment horizontal="left" vertical="top" wrapText="1"/>
    </xf>
    <xf numFmtId="0" fontId="6" fillId="34" borderId="21" xfId="0" applyFont="1" applyFill="1" applyBorder="1" applyAlignment="1">
      <alignment horizontal="center" vertical="center"/>
    </xf>
    <xf numFmtId="1" fontId="12" fillId="33" borderId="49" xfId="0" applyNumberFormat="1" applyFont="1" applyFill="1" applyBorder="1" applyAlignment="1">
      <alignment horizontal="center" vertical="center"/>
    </xf>
    <xf numFmtId="1" fontId="0" fillId="0" borderId="23" xfId="0" applyNumberFormat="1" applyBorder="1" applyAlignment="1">
      <alignment/>
    </xf>
    <xf numFmtId="1" fontId="0" fillId="0" borderId="49" xfId="0" applyNumberFormat="1" applyFill="1" applyBorder="1" applyAlignment="1">
      <alignment/>
    </xf>
    <xf numFmtId="0" fontId="7" fillId="33" borderId="3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1" fontId="7" fillId="34" borderId="18" xfId="0" applyNumberFormat="1" applyFont="1" applyFill="1" applyBorder="1" applyAlignment="1">
      <alignment horizontal="center" vertical="center"/>
    </xf>
    <xf numFmtId="174" fontId="7" fillId="34" borderId="49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/>
    </xf>
    <xf numFmtId="1" fontId="7" fillId="34" borderId="49" xfId="0" applyNumberFormat="1" applyFont="1" applyFill="1" applyBorder="1" applyAlignment="1">
      <alignment horizontal="center" vertical="center" wrapText="1"/>
    </xf>
    <xf numFmtId="1" fontId="8" fillId="0" borderId="49" xfId="0" applyNumberFormat="1" applyFont="1" applyFill="1" applyBorder="1" applyAlignment="1">
      <alignment horizontal="center" vertical="center"/>
    </xf>
    <xf numFmtId="1" fontId="8" fillId="0" borderId="49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1" fontId="7" fillId="33" borderId="52" xfId="0" applyNumberFormat="1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74" fontId="7" fillId="33" borderId="52" xfId="0" applyNumberFormat="1" applyFont="1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39" borderId="49" xfId="0" applyFont="1" applyFill="1" applyBorder="1" applyAlignment="1">
      <alignment horizontal="center" vertical="center" wrapText="1"/>
    </xf>
    <xf numFmtId="0" fontId="7" fillId="39" borderId="50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4" fillId="39" borderId="49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1" fontId="7" fillId="33" borderId="52" xfId="0" applyNumberFormat="1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0" fillId="0" borderId="52" xfId="0" applyBorder="1" applyAlignment="1">
      <alignment/>
    </xf>
    <xf numFmtId="174" fontId="7" fillId="33" borderId="52" xfId="0" applyNumberFormat="1" applyFont="1" applyFill="1" applyBorder="1" applyAlignment="1">
      <alignment horizontal="center" vertical="center"/>
    </xf>
    <xf numFmtId="0" fontId="0" fillId="33" borderId="52" xfId="0" applyFill="1" applyBorder="1" applyAlignment="1">
      <alignment/>
    </xf>
    <xf numFmtId="0" fontId="7" fillId="33" borderId="52" xfId="0" applyFont="1" applyFill="1" applyBorder="1" applyAlignment="1">
      <alignment horizontal="center" vertical="center"/>
    </xf>
    <xf numFmtId="1" fontId="0" fillId="0" borderId="52" xfId="0" applyNumberFormat="1" applyBorder="1" applyAlignment="1">
      <alignment/>
    </xf>
    <xf numFmtId="0" fontId="0" fillId="0" borderId="52" xfId="0" applyFill="1" applyBorder="1" applyAlignment="1">
      <alignment/>
    </xf>
    <xf numFmtId="0" fontId="0" fillId="0" borderId="42" xfId="0" applyBorder="1" applyAlignment="1">
      <alignment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" fontId="4" fillId="0" borderId="0" xfId="0" applyNumberFormat="1" applyFont="1" applyAlignment="1">
      <alignment horizontal="center" vertical="center"/>
    </xf>
    <xf numFmtId="1" fontId="11" fillId="33" borderId="12" xfId="0" applyNumberFormat="1" applyFont="1" applyFill="1" applyBorder="1" applyAlignment="1">
      <alignment horizontal="center" vertical="center" wrapText="1"/>
    </xf>
    <xf numFmtId="174" fontId="11" fillId="33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1" fontId="11" fillId="0" borderId="12" xfId="0" applyNumberFormat="1" applyFont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1" fontId="4" fillId="34" borderId="0" xfId="0" applyNumberFormat="1" applyFont="1" applyFill="1" applyAlignment="1">
      <alignment horizontal="center" vertical="center"/>
    </xf>
    <xf numFmtId="1" fontId="11" fillId="33" borderId="18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34" borderId="18" xfId="0" applyNumberFormat="1" applyFont="1" applyFill="1" applyBorder="1" applyAlignment="1">
      <alignment horizontal="center" vertical="center" wrapText="1"/>
    </xf>
    <xf numFmtId="1" fontId="11" fillId="34" borderId="18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" fontId="7" fillId="34" borderId="18" xfId="0" applyNumberFormat="1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1" fontId="7" fillId="0" borderId="54" xfId="0" applyNumberFormat="1" applyFont="1" applyFill="1" applyBorder="1" applyAlignment="1">
      <alignment horizontal="center" vertical="center" wrapText="1"/>
    </xf>
    <xf numFmtId="1" fontId="7" fillId="34" borderId="12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0" fillId="39" borderId="49" xfId="0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 wrapText="1"/>
    </xf>
    <xf numFmtId="1" fontId="7" fillId="33" borderId="18" xfId="0" applyNumberFormat="1" applyFont="1" applyFill="1" applyBorder="1" applyAlignment="1">
      <alignment horizontal="center" vertical="center" wrapText="1"/>
    </xf>
    <xf numFmtId="1" fontId="6" fillId="34" borderId="49" xfId="0" applyNumberFormat="1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1" fontId="0" fillId="0" borderId="49" xfId="0" applyNumberFormat="1" applyBorder="1" applyAlignment="1">
      <alignment horizontal="center" vertical="center"/>
    </xf>
    <xf numFmtId="3" fontId="35" fillId="0" borderId="0" xfId="0" applyNumberFormat="1" applyFont="1" applyFill="1" applyAlignment="1">
      <alignment horizontal="center" vertical="center"/>
    </xf>
    <xf numFmtId="1" fontId="35" fillId="0" borderId="0" xfId="0" applyNumberFormat="1" applyFont="1" applyFill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/>
    </xf>
    <xf numFmtId="0" fontId="6" fillId="38" borderId="12" xfId="0" applyFont="1" applyFill="1" applyBorder="1" applyAlignment="1">
      <alignment/>
    </xf>
    <xf numFmtId="3" fontId="4" fillId="0" borderId="0" xfId="0" applyNumberFormat="1" applyFont="1" applyAlignment="1">
      <alignment/>
    </xf>
    <xf numFmtId="1" fontId="7" fillId="0" borderId="12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right" vertical="top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/>
    </xf>
    <xf numFmtId="0" fontId="37" fillId="34" borderId="12" xfId="0" applyNumberFormat="1" applyFont="1" applyFill="1" applyBorder="1" applyAlignment="1">
      <alignment horizontal="center" vertical="center"/>
    </xf>
    <xf numFmtId="0" fontId="37" fillId="0" borderId="12" xfId="0" applyNumberFormat="1" applyFont="1" applyBorder="1" applyAlignment="1">
      <alignment horizontal="center" vertical="center"/>
    </xf>
    <xf numFmtId="0" fontId="37" fillId="0" borderId="12" xfId="0" applyNumberFormat="1" applyFont="1" applyBorder="1" applyAlignment="1">
      <alignment horizontal="center" vertical="center" wrapText="1"/>
    </xf>
    <xf numFmtId="0" fontId="37" fillId="34" borderId="1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right" vertical="top"/>
    </xf>
    <xf numFmtId="0" fontId="99" fillId="0" borderId="22" xfId="0" applyFont="1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 wrapText="1"/>
    </xf>
    <xf numFmtId="0" fontId="120" fillId="33" borderId="12" xfId="0" applyFont="1" applyFill="1" applyBorder="1" applyAlignment="1">
      <alignment horizontal="center" vertical="center" wrapText="1"/>
    </xf>
    <xf numFmtId="0" fontId="39" fillId="33" borderId="12" xfId="0" applyNumberFormat="1" applyFont="1" applyFill="1" applyBorder="1" applyAlignment="1">
      <alignment horizontal="center" vertical="center" wrapText="1"/>
    </xf>
    <xf numFmtId="0" fontId="6" fillId="21" borderId="12" xfId="0" applyFont="1" applyFill="1" applyBorder="1" applyAlignment="1">
      <alignment horizontal="center" vertical="center"/>
    </xf>
    <xf numFmtId="0" fontId="7" fillId="21" borderId="12" xfId="0" applyFont="1" applyFill="1" applyBorder="1" applyAlignment="1">
      <alignment horizontal="center" vertical="center"/>
    </xf>
    <xf numFmtId="0" fontId="7" fillId="21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" fontId="35" fillId="0" borderId="0" xfId="0" applyNumberFormat="1" applyFont="1" applyAlignment="1">
      <alignment/>
    </xf>
    <xf numFmtId="1" fontId="35" fillId="38" borderId="0" xfId="0" applyNumberFormat="1" applyFont="1" applyFill="1" applyAlignment="1">
      <alignment/>
    </xf>
    <xf numFmtId="0" fontId="35" fillId="0" borderId="0" xfId="0" applyFont="1" applyFill="1" applyAlignment="1">
      <alignment horizontal="center" vertical="center"/>
    </xf>
    <xf numFmtId="3" fontId="15" fillId="0" borderId="21" xfId="0" applyNumberFormat="1" applyFont="1" applyFill="1" applyBorder="1" applyAlignment="1">
      <alignment horizontal="center" vertical="center" wrapText="1"/>
    </xf>
    <xf numFmtId="3" fontId="15" fillId="0" borderId="48" xfId="0" applyNumberFormat="1" applyFont="1" applyFill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7" fillId="33" borderId="45" xfId="0" applyNumberFormat="1" applyFont="1" applyFill="1" applyBorder="1" applyAlignment="1">
      <alignment horizontal="center" vertical="center"/>
    </xf>
    <xf numFmtId="3" fontId="6" fillId="39" borderId="12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3" fontId="11" fillId="33" borderId="15" xfId="0" applyNumberFormat="1" applyFont="1" applyFill="1" applyBorder="1" applyAlignment="1">
      <alignment horizontal="center" vertical="center"/>
    </xf>
    <xf numFmtId="3" fontId="38" fillId="33" borderId="12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2" fontId="11" fillId="33" borderId="12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/>
    </xf>
    <xf numFmtId="179" fontId="7" fillId="33" borderId="13" xfId="60" applyNumberFormat="1" applyFont="1" applyFill="1" applyBorder="1" applyAlignment="1">
      <alignment horizontal="center" vertical="center"/>
    </xf>
    <xf numFmtId="179" fontId="6" fillId="0" borderId="13" xfId="6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 horizontal="center" vertical="center"/>
    </xf>
    <xf numFmtId="1" fontId="7" fillId="33" borderId="38" xfId="0" applyNumberFormat="1" applyFont="1" applyFill="1" applyBorder="1" applyAlignment="1">
      <alignment horizontal="center" vertical="center"/>
    </xf>
    <xf numFmtId="1" fontId="6" fillId="33" borderId="57" xfId="0" applyNumberFormat="1" applyFont="1" applyFill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7" fillId="40" borderId="49" xfId="0" applyFont="1" applyFill="1" applyBorder="1" applyAlignment="1">
      <alignment horizontal="center" vertical="center" wrapText="1"/>
    </xf>
    <xf numFmtId="1" fontId="6" fillId="40" borderId="49" xfId="0" applyNumberFormat="1" applyFont="1" applyFill="1" applyBorder="1" applyAlignment="1">
      <alignment horizontal="center" vertical="center"/>
    </xf>
    <xf numFmtId="1" fontId="7" fillId="0" borderId="49" xfId="0" applyNumberFormat="1" applyFont="1" applyFill="1" applyBorder="1" applyAlignment="1">
      <alignment horizontal="center" vertical="center"/>
    </xf>
    <xf numFmtId="179" fontId="7" fillId="33" borderId="49" xfId="60" applyNumberFormat="1" applyFont="1" applyFill="1" applyBorder="1" applyAlignment="1">
      <alignment horizontal="center" vertical="center"/>
    </xf>
    <xf numFmtId="1" fontId="7" fillId="40" borderId="49" xfId="0" applyNumberFormat="1" applyFont="1" applyFill="1" applyBorder="1" applyAlignment="1">
      <alignment horizontal="center" vertical="center"/>
    </xf>
    <xf numFmtId="1" fontId="40" fillId="40" borderId="49" xfId="0" applyNumberFormat="1" applyFont="1" applyFill="1" applyBorder="1" applyAlignment="1">
      <alignment horizontal="center" vertical="center"/>
    </xf>
    <xf numFmtId="0" fontId="7" fillId="40" borderId="14" xfId="0" applyFont="1" applyFill="1" applyBorder="1" applyAlignment="1">
      <alignment horizontal="center" vertical="center"/>
    </xf>
    <xf numFmtId="0" fontId="10" fillId="40" borderId="13" xfId="0" applyFont="1" applyFill="1" applyBorder="1" applyAlignment="1">
      <alignment horizontal="center" vertical="center"/>
    </xf>
    <xf numFmtId="43" fontId="7" fillId="0" borderId="13" xfId="60" applyNumberFormat="1" applyFont="1" applyFill="1" applyBorder="1" applyAlignment="1">
      <alignment/>
    </xf>
    <xf numFmtId="0" fontId="6" fillId="40" borderId="13" xfId="0" applyFont="1" applyFill="1" applyBorder="1" applyAlignment="1">
      <alignment/>
    </xf>
    <xf numFmtId="0" fontId="105" fillId="40" borderId="13" xfId="0" applyFont="1" applyFill="1" applyBorder="1" applyAlignment="1">
      <alignment horizontal="center" vertical="center"/>
    </xf>
    <xf numFmtId="179" fontId="7" fillId="40" borderId="49" xfId="60" applyNumberFormat="1" applyFont="1" applyFill="1" applyBorder="1" applyAlignment="1">
      <alignment horizontal="center" vertical="center"/>
    </xf>
    <xf numFmtId="0" fontId="109" fillId="40" borderId="13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/>
    </xf>
    <xf numFmtId="0" fontId="6" fillId="40" borderId="12" xfId="0" applyFont="1" applyFill="1" applyBorder="1" applyAlignment="1">
      <alignment/>
    </xf>
    <xf numFmtId="0" fontId="6" fillId="40" borderId="20" xfId="0" applyFont="1" applyFill="1" applyBorder="1" applyAlignment="1">
      <alignment/>
    </xf>
    <xf numFmtId="174" fontId="7" fillId="33" borderId="12" xfId="0" applyNumberFormat="1" applyFont="1" applyFill="1" applyBorder="1" applyAlignment="1">
      <alignment horizontal="center" vertical="center"/>
    </xf>
    <xf numFmtId="1" fontId="99" fillId="0" borderId="0" xfId="0" applyNumberFormat="1" applyFont="1" applyAlignment="1">
      <alignment horizontal="center" vertical="center"/>
    </xf>
    <xf numFmtId="3" fontId="4" fillId="40" borderId="0" xfId="0" applyNumberFormat="1" applyFont="1" applyFill="1" applyAlignment="1">
      <alignment horizontal="center" vertical="center"/>
    </xf>
    <xf numFmtId="1" fontId="7" fillId="33" borderId="18" xfId="0" applyNumberFormat="1" applyFont="1" applyFill="1" applyBorder="1" applyAlignment="1">
      <alignment horizontal="center" vertical="center"/>
    </xf>
    <xf numFmtId="180" fontId="22" fillId="0" borderId="16" xfId="0" applyNumberFormat="1" applyFont="1" applyFill="1" applyBorder="1" applyAlignment="1">
      <alignment horizontal="center" vertical="center"/>
    </xf>
    <xf numFmtId="3" fontId="16" fillId="0" borderId="32" xfId="0" applyNumberFormat="1" applyFont="1" applyFill="1" applyBorder="1" applyAlignment="1">
      <alignment horizontal="center" vertical="center" wrapText="1"/>
    </xf>
    <xf numFmtId="0" fontId="6" fillId="41" borderId="15" xfId="0" applyFont="1" applyFill="1" applyBorder="1" applyAlignment="1">
      <alignment horizontal="center" vertical="center"/>
    </xf>
    <xf numFmtId="1" fontId="7" fillId="41" borderId="15" xfId="0" applyNumberFormat="1" applyFont="1" applyFill="1" applyBorder="1" applyAlignment="1">
      <alignment horizontal="center" vertical="center"/>
    </xf>
    <xf numFmtId="1" fontId="7" fillId="34" borderId="0" xfId="0" applyNumberFormat="1" applyFont="1" applyFill="1" applyAlignment="1">
      <alignment horizontal="center" vertical="center" wrapText="1"/>
    </xf>
    <xf numFmtId="174" fontId="6" fillId="34" borderId="18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0" fontId="6" fillId="42" borderId="13" xfId="0" applyFont="1" applyFill="1" applyBorder="1" applyAlignment="1">
      <alignment horizontal="center" vertical="center"/>
    </xf>
    <xf numFmtId="1" fontId="6" fillId="42" borderId="15" xfId="0" applyNumberFormat="1" applyFont="1" applyFill="1" applyBorder="1" applyAlignment="1">
      <alignment horizontal="center" vertical="center"/>
    </xf>
    <xf numFmtId="1" fontId="7" fillId="43" borderId="18" xfId="0" applyNumberFormat="1" applyFont="1" applyFill="1" applyBorder="1" applyAlignment="1">
      <alignment horizontal="center" vertical="center"/>
    </xf>
    <xf numFmtId="0" fontId="7" fillId="43" borderId="18" xfId="0" applyFont="1" applyFill="1" applyBorder="1" applyAlignment="1">
      <alignment horizontal="center" vertical="center" wrapText="1"/>
    </xf>
    <xf numFmtId="1" fontId="6" fillId="38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 wrapText="1"/>
    </xf>
    <xf numFmtId="1" fontId="6" fillId="38" borderId="18" xfId="0" applyNumberFormat="1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1" fontId="6" fillId="38" borderId="15" xfId="0" applyNumberFormat="1" applyFont="1" applyFill="1" applyBorder="1" applyAlignment="1">
      <alignment horizontal="center" vertical="center"/>
    </xf>
    <xf numFmtId="1" fontId="6" fillId="38" borderId="49" xfId="0" applyNumberFormat="1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/>
    </xf>
    <xf numFmtId="1" fontId="7" fillId="38" borderId="15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6" fillId="38" borderId="12" xfId="0" applyFont="1" applyFill="1" applyBorder="1" applyAlignment="1">
      <alignment wrapText="1"/>
    </xf>
    <xf numFmtId="179" fontId="12" fillId="0" borderId="0" xfId="0" applyNumberFormat="1" applyFont="1" applyAlignment="1">
      <alignment/>
    </xf>
    <xf numFmtId="3" fontId="4" fillId="38" borderId="0" xfId="0" applyNumberFormat="1" applyFont="1" applyFill="1" applyAlignment="1">
      <alignment/>
    </xf>
    <xf numFmtId="174" fontId="6" fillId="0" borderId="12" xfId="0" applyNumberFormat="1" applyFont="1" applyFill="1" applyBorder="1" applyAlignment="1">
      <alignment/>
    </xf>
    <xf numFmtId="185" fontId="6" fillId="0" borderId="12" xfId="0" applyNumberFormat="1" applyFont="1" applyFill="1" applyBorder="1" applyAlignment="1">
      <alignment horizontal="center" vertical="center"/>
    </xf>
    <xf numFmtId="0" fontId="121" fillId="0" borderId="0" xfId="0" applyFont="1" applyAlignment="1">
      <alignment horizontal="center" vertical="center"/>
    </xf>
    <xf numFmtId="2" fontId="110" fillId="0" borderId="13" xfId="0" applyNumberFormat="1" applyFont="1" applyFill="1" applyBorder="1" applyAlignment="1">
      <alignment horizontal="center" vertical="center"/>
    </xf>
    <xf numFmtId="1" fontId="110" fillId="40" borderId="49" xfId="0" applyNumberFormat="1" applyFont="1" applyFill="1" applyBorder="1" applyAlignment="1">
      <alignment horizontal="center" vertical="center"/>
    </xf>
    <xf numFmtId="0" fontId="110" fillId="0" borderId="12" xfId="0" applyFont="1" applyFill="1" applyBorder="1" applyAlignment="1">
      <alignment horizontal="center" vertical="center"/>
    </xf>
    <xf numFmtId="0" fontId="110" fillId="40" borderId="13" xfId="0" applyFont="1" applyFill="1" applyBorder="1" applyAlignment="1">
      <alignment horizontal="center" vertical="center"/>
    </xf>
    <xf numFmtId="1" fontId="110" fillId="0" borderId="13" xfId="0" applyNumberFormat="1" applyFont="1" applyFill="1" applyBorder="1" applyAlignment="1">
      <alignment horizontal="center" vertical="center"/>
    </xf>
    <xf numFmtId="1" fontId="110" fillId="0" borderId="15" xfId="0" applyNumberFormat="1" applyFont="1" applyFill="1" applyBorder="1" applyAlignment="1">
      <alignment horizontal="center" vertical="center"/>
    </xf>
    <xf numFmtId="0" fontId="109" fillId="0" borderId="12" xfId="0" applyFont="1" applyFill="1" applyBorder="1" applyAlignment="1">
      <alignment horizontal="center" vertical="center" wrapText="1"/>
    </xf>
    <xf numFmtId="179" fontId="110" fillId="0" borderId="15" xfId="60" applyNumberFormat="1" applyFont="1" applyFill="1" applyBorder="1" applyAlignment="1">
      <alignment horizontal="center" vertical="center"/>
    </xf>
    <xf numFmtId="179" fontId="110" fillId="40" borderId="49" xfId="60" applyNumberFormat="1" applyFont="1" applyFill="1" applyBorder="1" applyAlignment="1">
      <alignment horizontal="center" vertical="center"/>
    </xf>
    <xf numFmtId="43" fontId="110" fillId="0" borderId="13" xfId="60" applyNumberFormat="1" applyFont="1" applyFill="1" applyBorder="1" applyAlignment="1">
      <alignment horizontal="center" vertical="center"/>
    </xf>
    <xf numFmtId="179" fontId="109" fillId="0" borderId="13" xfId="60" applyNumberFormat="1" applyFont="1" applyFill="1" applyBorder="1" applyAlignment="1">
      <alignment horizontal="center" vertical="center"/>
    </xf>
    <xf numFmtId="0" fontId="109" fillId="0" borderId="12" xfId="0" applyFont="1" applyFill="1" applyBorder="1" applyAlignment="1">
      <alignment wrapText="1"/>
    </xf>
    <xf numFmtId="185" fontId="7" fillId="0" borderId="12" xfId="0" applyNumberFormat="1" applyFont="1" applyFill="1" applyBorder="1" applyAlignment="1">
      <alignment horizontal="center" vertical="center"/>
    </xf>
    <xf numFmtId="1" fontId="4" fillId="38" borderId="0" xfId="0" applyNumberFormat="1" applyFont="1" applyFill="1" applyAlignment="1">
      <alignment/>
    </xf>
    <xf numFmtId="0" fontId="6" fillId="9" borderId="12" xfId="0" applyFont="1" applyFill="1" applyBorder="1" applyAlignment="1">
      <alignment horizontal="center" vertical="center"/>
    </xf>
    <xf numFmtId="0" fontId="122" fillId="9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7" fillId="40" borderId="13" xfId="0" applyFont="1" applyFill="1" applyBorder="1" applyAlignment="1">
      <alignment/>
    </xf>
    <xf numFmtId="1" fontId="4" fillId="40" borderId="0" xfId="0" applyNumberFormat="1" applyFont="1" applyFill="1" applyAlignment="1">
      <alignment horizontal="center" vertical="center"/>
    </xf>
    <xf numFmtId="0" fontId="7" fillId="33" borderId="12" xfId="0" applyFont="1" applyFill="1" applyBorder="1" applyAlignment="1">
      <alignment wrapText="1"/>
    </xf>
    <xf numFmtId="1" fontId="7" fillId="40" borderId="12" xfId="0" applyNumberFormat="1" applyFont="1" applyFill="1" applyBorder="1" applyAlignment="1">
      <alignment horizontal="center" vertical="center" wrapText="1"/>
    </xf>
    <xf numFmtId="1" fontId="6" fillId="40" borderId="12" xfId="0" applyNumberFormat="1" applyFont="1" applyFill="1" applyBorder="1" applyAlignment="1">
      <alignment horizontal="center" vertical="center" wrapText="1"/>
    </xf>
    <xf numFmtId="1" fontId="11" fillId="40" borderId="12" xfId="0" applyNumberFormat="1" applyFont="1" applyFill="1" applyBorder="1" applyAlignment="1">
      <alignment horizontal="center" vertical="center" wrapText="1"/>
    </xf>
    <xf numFmtId="0" fontId="0" fillId="40" borderId="0" xfId="0" applyFill="1" applyAlignment="1">
      <alignment/>
    </xf>
    <xf numFmtId="0" fontId="6" fillId="19" borderId="18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 wrapText="1"/>
    </xf>
    <xf numFmtId="1" fontId="7" fillId="38" borderId="12" xfId="0" applyNumberFormat="1" applyFont="1" applyFill="1" applyBorder="1" applyAlignment="1">
      <alignment horizontal="center" vertical="center" wrapText="1"/>
    </xf>
    <xf numFmtId="1" fontId="8" fillId="38" borderId="12" xfId="0" applyNumberFormat="1" applyFont="1" applyFill="1" applyBorder="1" applyAlignment="1">
      <alignment horizontal="center" vertical="center" wrapText="1"/>
    </xf>
    <xf numFmtId="0" fontId="12" fillId="40" borderId="12" xfId="0" applyFont="1" applyFill="1" applyBorder="1" applyAlignment="1">
      <alignment horizontal="center" vertical="center" wrapText="1"/>
    </xf>
    <xf numFmtId="0" fontId="8" fillId="40" borderId="12" xfId="0" applyFont="1" applyFill="1" applyBorder="1" applyAlignment="1">
      <alignment horizontal="center" vertical="center" wrapText="1"/>
    </xf>
    <xf numFmtId="0" fontId="6" fillId="40" borderId="49" xfId="0" applyFont="1" applyFill="1" applyBorder="1" applyAlignment="1">
      <alignment horizontal="center" vertical="center" wrapText="1"/>
    </xf>
    <xf numFmtId="1" fontId="8" fillId="40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6" fillId="19" borderId="18" xfId="0" applyNumberFormat="1" applyFont="1" applyFill="1" applyBorder="1" applyAlignment="1">
      <alignment horizontal="center" vertical="center"/>
    </xf>
    <xf numFmtId="0" fontId="0" fillId="19" borderId="49" xfId="0" applyFill="1" applyBorder="1" applyAlignment="1">
      <alignment horizontal="center" vertical="center" wrapText="1"/>
    </xf>
    <xf numFmtId="1" fontId="6" fillId="19" borderId="0" xfId="0" applyNumberFormat="1" applyFont="1" applyFill="1" applyAlignment="1">
      <alignment horizontal="center" vertical="center"/>
    </xf>
    <xf numFmtId="1" fontId="8" fillId="19" borderId="12" xfId="0" applyNumberFormat="1" applyFont="1" applyFill="1" applyBorder="1" applyAlignment="1">
      <alignment horizontal="center" vertical="center" wrapText="1"/>
    </xf>
    <xf numFmtId="1" fontId="7" fillId="19" borderId="12" xfId="0" applyNumberFormat="1" applyFont="1" applyFill="1" applyBorder="1" applyAlignment="1">
      <alignment horizontal="center" vertical="center" wrapText="1"/>
    </xf>
    <xf numFmtId="1" fontId="11" fillId="40" borderId="0" xfId="0" applyNumberFormat="1" applyFont="1" applyFill="1" applyAlignment="1">
      <alignment horizontal="center" vertical="center"/>
    </xf>
    <xf numFmtId="1" fontId="9" fillId="38" borderId="12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 vertical="center"/>
    </xf>
    <xf numFmtId="1" fontId="11" fillId="34" borderId="0" xfId="0" applyNumberFormat="1" applyFont="1" applyFill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/>
    </xf>
    <xf numFmtId="1" fontId="11" fillId="34" borderId="15" xfId="0" applyNumberFormat="1" applyFont="1" applyFill="1" applyBorder="1" applyAlignment="1">
      <alignment horizontal="center" vertical="center"/>
    </xf>
    <xf numFmtId="1" fontId="11" fillId="34" borderId="49" xfId="0" applyNumberFormat="1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1" fontId="11" fillId="33" borderId="58" xfId="0" applyNumberFormat="1" applyFont="1" applyFill="1" applyBorder="1" applyAlignment="1">
      <alignment horizontal="center" vertical="center"/>
    </xf>
    <xf numFmtId="1" fontId="11" fillId="33" borderId="49" xfId="0" applyNumberFormat="1" applyFont="1" applyFill="1" applyBorder="1" applyAlignment="1">
      <alignment horizontal="center" vertical="center"/>
    </xf>
    <xf numFmtId="0" fontId="29" fillId="34" borderId="0" xfId="0" applyFont="1" applyFill="1" applyAlignment="1">
      <alignment horizontal="center" vertical="center"/>
    </xf>
    <xf numFmtId="0" fontId="29" fillId="40" borderId="0" xfId="0" applyFont="1" applyFill="1" applyAlignment="1">
      <alignment/>
    </xf>
    <xf numFmtId="1" fontId="29" fillId="0" borderId="0" xfId="0" applyNumberFormat="1" applyFont="1" applyAlignment="1">
      <alignment/>
    </xf>
    <xf numFmtId="1" fontId="6" fillId="33" borderId="18" xfId="0" applyNumberFormat="1" applyFont="1" applyFill="1" applyBorder="1" applyAlignment="1">
      <alignment horizontal="center" vertical="center" wrapText="1"/>
    </xf>
    <xf numFmtId="1" fontId="11" fillId="33" borderId="15" xfId="0" applyNumberFormat="1" applyFont="1" applyFill="1" applyBorder="1" applyAlignment="1">
      <alignment horizontal="center" vertical="center"/>
    </xf>
    <xf numFmtId="1" fontId="11" fillId="33" borderId="49" xfId="0" applyNumberFormat="1" applyFont="1" applyFill="1" applyBorder="1" applyAlignment="1">
      <alignment horizontal="center" vertical="center" wrapText="1"/>
    </xf>
    <xf numFmtId="0" fontId="11" fillId="40" borderId="12" xfId="0" applyFont="1" applyFill="1" applyBorder="1" applyAlignment="1">
      <alignment horizontal="center" vertical="center" wrapText="1"/>
    </xf>
    <xf numFmtId="3" fontId="15" fillId="38" borderId="18" xfId="0" applyNumberFormat="1" applyFont="1" applyFill="1" applyBorder="1" applyAlignment="1">
      <alignment horizontal="center" vertical="center" wrapText="1"/>
    </xf>
    <xf numFmtId="1" fontId="7" fillId="9" borderId="12" xfId="0" applyNumberFormat="1" applyFont="1" applyFill="1" applyBorder="1" applyAlignment="1">
      <alignment horizontal="center" vertical="center" wrapText="1"/>
    </xf>
    <xf numFmtId="174" fontId="6" fillId="0" borderId="15" xfId="0" applyNumberFormat="1" applyFont="1" applyFill="1" applyBorder="1" applyAlignment="1">
      <alignment/>
    </xf>
    <xf numFmtId="0" fontId="3" fillId="33" borderId="24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33" borderId="24" xfId="0" applyFill="1" applyBorder="1" applyAlignment="1">
      <alignment horizontal="right" vertical="top" wrapText="1"/>
    </xf>
    <xf numFmtId="0" fontId="0" fillId="0" borderId="54" xfId="0" applyBorder="1" applyAlignment="1">
      <alignment horizontal="right" vertical="top" wrapText="1"/>
    </xf>
    <xf numFmtId="0" fontId="0" fillId="33" borderId="24" xfId="0" applyFill="1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32" fillId="33" borderId="24" xfId="0" applyFont="1" applyFill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 vertical="top" wrapText="1"/>
    </xf>
    <xf numFmtId="0" fontId="4" fillId="0" borderId="54" xfId="0" applyFont="1" applyBorder="1" applyAlignment="1">
      <alignment horizontal="left" vertical="top" wrapText="1"/>
    </xf>
    <xf numFmtId="0" fontId="2" fillId="33" borderId="59" xfId="0" applyFont="1" applyFill="1" applyBorder="1" applyAlignment="1">
      <alignment horizontal="center" vertical="top" wrapText="1"/>
    </xf>
    <xf numFmtId="0" fontId="0" fillId="0" borderId="60" xfId="0" applyFont="1" applyBorder="1" applyAlignment="1">
      <alignment horizontal="center" vertical="top" wrapText="1"/>
    </xf>
    <xf numFmtId="0" fontId="2" fillId="33" borderId="24" xfId="0" applyFont="1" applyFill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top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32" xfId="0" applyNumberFormat="1" applyFont="1" applyFill="1" applyBorder="1" applyAlignment="1">
      <alignment horizontal="center" vertical="center" wrapText="1"/>
    </xf>
    <xf numFmtId="3" fontId="16" fillId="33" borderId="51" xfId="0" applyNumberFormat="1" applyFont="1" applyFill="1" applyBorder="1" applyAlignment="1">
      <alignment horizontal="center" vertical="center" wrapText="1"/>
    </xf>
    <xf numFmtId="3" fontId="16" fillId="33" borderId="61" xfId="0" applyNumberFormat="1" applyFont="1" applyFill="1" applyBorder="1" applyAlignment="1">
      <alignment horizontal="center" vertical="center"/>
    </xf>
    <xf numFmtId="3" fontId="16" fillId="33" borderId="61" xfId="0" applyNumberFormat="1" applyFont="1" applyFill="1" applyBorder="1" applyAlignment="1">
      <alignment horizontal="center" vertical="center" wrapText="1"/>
    </xf>
    <xf numFmtId="3" fontId="19" fillId="34" borderId="19" xfId="0" applyNumberFormat="1" applyFont="1" applyFill="1" applyBorder="1" applyAlignment="1">
      <alignment horizontal="center" vertical="center" wrapText="1"/>
    </xf>
    <xf numFmtId="3" fontId="19" fillId="34" borderId="34" xfId="0" applyNumberFormat="1" applyFont="1" applyFill="1" applyBorder="1" applyAlignment="1">
      <alignment horizontal="center" vertical="center" wrapText="1"/>
    </xf>
    <xf numFmtId="3" fontId="19" fillId="34" borderId="18" xfId="0" applyNumberFormat="1" applyFont="1" applyFill="1" applyBorder="1" applyAlignment="1">
      <alignment horizontal="center" vertical="center" wrapText="1"/>
    </xf>
    <xf numFmtId="3" fontId="19" fillId="34" borderId="15" xfId="0" applyNumberFormat="1" applyFont="1" applyFill="1" applyBorder="1" applyAlignment="1">
      <alignment horizontal="center" vertical="center" wrapText="1"/>
    </xf>
    <xf numFmtId="3" fontId="19" fillId="34" borderId="42" xfId="0" applyNumberFormat="1" applyFont="1" applyFill="1" applyBorder="1" applyAlignment="1">
      <alignment horizontal="center" vertical="center" wrapText="1"/>
    </xf>
    <xf numFmtId="0" fontId="123" fillId="34" borderId="62" xfId="0" applyFont="1" applyFill="1" applyBorder="1" applyAlignment="1">
      <alignment horizontal="center" vertical="center" wrapText="1"/>
    </xf>
    <xf numFmtId="3" fontId="19" fillId="34" borderId="62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3" fontId="20" fillId="34" borderId="57" xfId="0" applyNumberFormat="1" applyFont="1" applyFill="1" applyBorder="1" applyAlignment="1">
      <alignment horizontal="center" vertical="center" wrapText="1"/>
    </xf>
    <xf numFmtId="3" fontId="20" fillId="34" borderId="33" xfId="0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3" fontId="17" fillId="0" borderId="33" xfId="0" applyNumberFormat="1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175"/>
  <sheetViews>
    <sheetView zoomScale="178" zoomScaleNormal="178" zoomScalePageLayoutView="0" workbookViewId="0" topLeftCell="I154">
      <selection activeCell="U160" sqref="U160"/>
    </sheetView>
  </sheetViews>
  <sheetFormatPr defaultColWidth="9.140625" defaultRowHeight="12.75"/>
  <cols>
    <col min="1" max="1" width="2.421875" style="0" customWidth="1"/>
    <col min="2" max="2" width="14.57421875" style="0" customWidth="1"/>
    <col min="3" max="3" width="6.7109375" style="0" customWidth="1"/>
    <col min="4" max="4" width="10.8515625" style="0" customWidth="1"/>
    <col min="5" max="5" width="11.421875" style="0" customWidth="1"/>
    <col min="7" max="7" width="9.7109375" style="0" customWidth="1"/>
    <col min="9" max="9" width="20.140625" style="0" customWidth="1"/>
    <col min="14" max="14" width="9.7109375" style="0" customWidth="1"/>
    <col min="16" max="16" width="9.7109375" style="0" customWidth="1"/>
    <col min="17" max="17" width="10.8515625" style="0" bestFit="1" customWidth="1"/>
    <col min="18" max="18" width="11.57421875" style="336" customWidth="1"/>
    <col min="19" max="19" width="9.28125" style="0" bestFit="1" customWidth="1"/>
    <col min="20" max="20" width="10.00390625" style="0" bestFit="1" customWidth="1"/>
  </cols>
  <sheetData>
    <row r="1" spans="1:20" ht="100.5" customHeight="1" thickBot="1">
      <c r="A1" s="3" t="s">
        <v>21</v>
      </c>
      <c r="B1" s="4" t="s">
        <v>24</v>
      </c>
      <c r="C1" s="5" t="s">
        <v>25</v>
      </c>
      <c r="D1" s="5" t="s">
        <v>26</v>
      </c>
      <c r="E1" s="4" t="s">
        <v>27</v>
      </c>
      <c r="F1" s="36" t="s">
        <v>149</v>
      </c>
      <c r="G1" s="6" t="s">
        <v>23</v>
      </c>
      <c r="H1" s="7" t="s">
        <v>22</v>
      </c>
      <c r="I1" s="7" t="s">
        <v>36</v>
      </c>
      <c r="J1" s="22" t="s">
        <v>41</v>
      </c>
      <c r="K1" s="23" t="s">
        <v>272</v>
      </c>
      <c r="L1" s="334" t="s">
        <v>273</v>
      </c>
      <c r="M1" s="334" t="s">
        <v>372</v>
      </c>
      <c r="N1" s="37" t="s">
        <v>119</v>
      </c>
      <c r="O1" s="599" t="s">
        <v>332</v>
      </c>
      <c r="P1" s="600" t="s">
        <v>330</v>
      </c>
      <c r="Q1" s="601" t="s">
        <v>331</v>
      </c>
      <c r="R1" s="695" t="s">
        <v>337</v>
      </c>
      <c r="S1" s="23" t="s">
        <v>338</v>
      </c>
      <c r="T1" s="23" t="s">
        <v>331</v>
      </c>
    </row>
    <row r="2" spans="1:20" ht="12.75">
      <c r="A2" s="923" t="s">
        <v>0</v>
      </c>
      <c r="B2" s="925" t="s">
        <v>1</v>
      </c>
      <c r="C2" s="925" t="s">
        <v>3</v>
      </c>
      <c r="D2" s="927" t="s">
        <v>165</v>
      </c>
      <c r="E2" s="917" t="s">
        <v>28</v>
      </c>
      <c r="F2" s="930" t="s">
        <v>166</v>
      </c>
      <c r="G2" s="917" t="s">
        <v>167</v>
      </c>
      <c r="H2" s="920" t="s">
        <v>274</v>
      </c>
      <c r="I2" s="13"/>
      <c r="J2" s="253">
        <f>J3+J4</f>
        <v>38928</v>
      </c>
      <c r="K2" s="21"/>
      <c r="L2" s="21"/>
      <c r="M2" s="21"/>
      <c r="N2" s="38">
        <f>N3+N4</f>
        <v>4996268.659200001</v>
      </c>
      <c r="O2" s="254">
        <f>O3+O4</f>
        <v>1819</v>
      </c>
      <c r="P2" s="38">
        <f>P3+P4</f>
        <v>233462.10160000002</v>
      </c>
      <c r="Q2" s="614">
        <f>O2*100/J2</f>
        <v>4.672729140978216</v>
      </c>
      <c r="R2" s="716">
        <f>R3+R4</f>
        <v>18756</v>
      </c>
      <c r="S2" s="700">
        <f>O2+R2</f>
        <v>20575</v>
      </c>
      <c r="T2" s="700">
        <f>S2*100/J2</f>
        <v>52.853986847513355</v>
      </c>
    </row>
    <row r="3" spans="1:20" ht="44.25" customHeight="1">
      <c r="A3" s="924"/>
      <c r="B3" s="926"/>
      <c r="C3" s="926"/>
      <c r="D3" s="928"/>
      <c r="E3" s="918"/>
      <c r="F3" s="931"/>
      <c r="G3" s="918"/>
      <c r="H3" s="921"/>
      <c r="I3" s="268" t="s">
        <v>37</v>
      </c>
      <c r="J3" s="207">
        <v>1036</v>
      </c>
      <c r="K3" s="310">
        <v>123.41</v>
      </c>
      <c r="L3" s="310">
        <v>1</v>
      </c>
      <c r="M3" s="310">
        <v>1.04</v>
      </c>
      <c r="N3" s="208">
        <f>J3*K3*L3*M3</f>
        <v>132966.87039999999</v>
      </c>
      <c r="O3" s="598"/>
      <c r="P3" s="604">
        <f>K3*L3*O3*M3</f>
        <v>0</v>
      </c>
      <c r="Q3" s="608"/>
      <c r="R3" s="689"/>
      <c r="S3" s="890">
        <f>O3+R3</f>
        <v>0</v>
      </c>
      <c r="T3" s="690"/>
    </row>
    <row r="4" spans="1:20" ht="35.25" customHeight="1" thickBot="1">
      <c r="A4" s="924"/>
      <c r="B4" s="926"/>
      <c r="C4" s="926"/>
      <c r="D4" s="929"/>
      <c r="E4" s="919"/>
      <c r="F4" s="932"/>
      <c r="G4" s="919"/>
      <c r="H4" s="922"/>
      <c r="I4" s="269" t="s">
        <v>40</v>
      </c>
      <c r="J4" s="308">
        <v>37892</v>
      </c>
      <c r="K4" s="310">
        <v>123.41</v>
      </c>
      <c r="L4" s="310">
        <v>1</v>
      </c>
      <c r="M4" s="310">
        <v>1.04</v>
      </c>
      <c r="N4" s="208">
        <f>J4*K4*L4*M4</f>
        <v>4863301.7888</v>
      </c>
      <c r="O4" s="598">
        <v>1819</v>
      </c>
      <c r="P4" s="604">
        <f>K4*L4*O4*M4</f>
        <v>233462.10160000002</v>
      </c>
      <c r="Q4" s="625"/>
      <c r="R4" s="689">
        <v>18756</v>
      </c>
      <c r="S4" s="890">
        <f>O4+R4</f>
        <v>20575</v>
      </c>
      <c r="T4" s="690"/>
    </row>
    <row r="5" spans="1:20" ht="105.75" thickBot="1">
      <c r="A5" s="9" t="s">
        <v>0</v>
      </c>
      <c r="B5" s="8" t="s">
        <v>2</v>
      </c>
      <c r="C5" s="8" t="s">
        <v>3</v>
      </c>
      <c r="D5" s="338" t="s">
        <v>165</v>
      </c>
      <c r="E5" s="339" t="s">
        <v>28</v>
      </c>
      <c r="F5" s="340" t="s">
        <v>75</v>
      </c>
      <c r="G5" s="341" t="s">
        <v>168</v>
      </c>
      <c r="H5" s="342" t="s">
        <v>152</v>
      </c>
      <c r="I5" s="14"/>
      <c r="J5" s="29">
        <f>J6+J7+J8+J9+J10+J11+J12+J13+J14+J15+J17+J18+J19+J24+J25+J26+J27+J28+J29+J30+J31+J32+J33+J34+J35+J36+J37+J38+J39+J40+J41+J42+J43+J23+J16</f>
        <v>31059</v>
      </c>
      <c r="K5" s="21"/>
      <c r="L5" s="21"/>
      <c r="M5" s="21"/>
      <c r="N5" s="38">
        <f>N6+N7+N8+N9+N10+N11+N12+N13+N14+N15+N17+N18+N19+N24+N25+N26+N27+N28+N29+N30+N31+N32+N33+N34+N35+N36+N37+N38+N39+N40+N41+N42+N43+N23+N16</f>
        <v>5035826.255175039</v>
      </c>
      <c r="O5" s="254">
        <f>O6+O7+O8+O9+O10+O11+O12+O13+O14+O15+O17+O18+O19+O24+O25+O26+O27+O28+O29+O30+O31+O32+O33+O34+O35+O36+O37+O38+O39+O40+O41+O42+O43+O23+O16</f>
        <v>7987</v>
      </c>
      <c r="P5" s="38">
        <f>P6+P7+P8+P9+P10+P11+P12+P13+P14+P15+P17+P18+P19+P24+P25+P26+P27+P28+P29+P30+P31+P32+P33+P34+P35+P36+P37+P38+P39+P40+P41+P42+P43+P23+P16</f>
        <v>1221152.91499136</v>
      </c>
      <c r="Q5" s="614">
        <f>O5*100/J5</f>
        <v>25.715573585756143</v>
      </c>
      <c r="R5" s="716">
        <f>R6+R7+R8+R9+R10+R11+R12+R13+R14+R15+R17+R18+R19+R24+R25+R26+R27+R28+R29+R30+R31+R32+R33+R34+R35+R36+R37+R38+R39+R40+R41+R42+R43+R23+R16</f>
        <v>11659</v>
      </c>
      <c r="S5" s="700">
        <f>O5+R5</f>
        <v>19646</v>
      </c>
      <c r="T5" s="700">
        <f>S5*100/J5</f>
        <v>63.25380727003445</v>
      </c>
    </row>
    <row r="6" spans="1:20" ht="12.75">
      <c r="A6" s="168"/>
      <c r="B6" s="169"/>
      <c r="C6" s="169"/>
      <c r="D6" s="170"/>
      <c r="E6" s="171"/>
      <c r="F6" s="172"/>
      <c r="G6" s="172"/>
      <c r="H6" s="173"/>
      <c r="I6" s="174" t="s">
        <v>42</v>
      </c>
      <c r="J6" s="175">
        <v>100</v>
      </c>
      <c r="K6" s="311">
        <v>231.92</v>
      </c>
      <c r="L6" s="310">
        <v>2.5454</v>
      </c>
      <c r="M6" s="310">
        <v>1.04</v>
      </c>
      <c r="N6" s="208">
        <f>J6*K6*L6*M6</f>
        <v>61394.233472</v>
      </c>
      <c r="O6" s="598">
        <v>24</v>
      </c>
      <c r="P6" s="604">
        <f>K6*L6*O6*M6</f>
        <v>14734.616033280001</v>
      </c>
      <c r="Q6" s="625"/>
      <c r="R6" s="718">
        <v>22</v>
      </c>
      <c r="S6" s="717">
        <f>O6+R6</f>
        <v>46</v>
      </c>
      <c r="T6" s="690"/>
    </row>
    <row r="7" spans="1:20" ht="12.75">
      <c r="A7" s="177"/>
      <c r="B7" s="178"/>
      <c r="C7" s="178"/>
      <c r="D7" s="179"/>
      <c r="E7" s="180"/>
      <c r="F7" s="181"/>
      <c r="G7" s="181"/>
      <c r="H7" s="182"/>
      <c r="I7" s="174" t="s">
        <v>43</v>
      </c>
      <c r="J7" s="175">
        <v>20</v>
      </c>
      <c r="K7" s="311">
        <v>231.92</v>
      </c>
      <c r="L7" s="310">
        <v>2.5454</v>
      </c>
      <c r="M7" s="310">
        <v>1.04</v>
      </c>
      <c r="N7" s="208">
        <f aca="true" t="shared" si="0" ref="N7:N43">J7*K7*L7*M7</f>
        <v>12278.8466944</v>
      </c>
      <c r="O7" s="598">
        <v>12</v>
      </c>
      <c r="P7" s="604">
        <f aca="true" t="shared" si="1" ref="P7:P43">K7*L7*O7*M7</f>
        <v>7367.3080166400005</v>
      </c>
      <c r="Q7" s="625"/>
      <c r="R7" s="718">
        <v>0</v>
      </c>
      <c r="S7" s="717">
        <f aca="true" t="shared" si="2" ref="S7:S43">O7+R7</f>
        <v>12</v>
      </c>
      <c r="T7" s="690"/>
    </row>
    <row r="8" spans="1:20" ht="17.25">
      <c r="A8" s="177"/>
      <c r="B8" s="178"/>
      <c r="C8" s="178"/>
      <c r="D8" s="179"/>
      <c r="E8" s="180"/>
      <c r="F8" s="181"/>
      <c r="G8" s="181"/>
      <c r="H8" s="182"/>
      <c r="I8" s="183" t="s">
        <v>44</v>
      </c>
      <c r="J8" s="175">
        <v>0</v>
      </c>
      <c r="K8" s="311">
        <v>231.92</v>
      </c>
      <c r="L8" s="310">
        <v>18.0359</v>
      </c>
      <c r="M8" s="310">
        <v>1.04</v>
      </c>
      <c r="N8" s="208">
        <f t="shared" si="0"/>
        <v>0</v>
      </c>
      <c r="O8" s="598">
        <v>0</v>
      </c>
      <c r="P8" s="604">
        <f t="shared" si="1"/>
        <v>0</v>
      </c>
      <c r="Q8" s="625"/>
      <c r="R8" s="718">
        <v>0</v>
      </c>
      <c r="S8" s="717">
        <f t="shared" si="2"/>
        <v>0</v>
      </c>
      <c r="T8" s="690"/>
    </row>
    <row r="9" spans="1:20" ht="12.75">
      <c r="A9" s="177"/>
      <c r="B9" s="178"/>
      <c r="C9" s="178"/>
      <c r="D9" s="179"/>
      <c r="E9" s="180"/>
      <c r="F9" s="181"/>
      <c r="G9" s="181"/>
      <c r="H9" s="182"/>
      <c r="I9" s="14" t="s">
        <v>360</v>
      </c>
      <c r="J9" s="175">
        <v>26010</v>
      </c>
      <c r="K9" s="311">
        <v>231.92</v>
      </c>
      <c r="L9" s="310">
        <v>0.5957</v>
      </c>
      <c r="M9" s="310">
        <v>1.04</v>
      </c>
      <c r="N9" s="208">
        <f t="shared" si="0"/>
        <v>3737141.0870975996</v>
      </c>
      <c r="O9" s="598">
        <v>6705</v>
      </c>
      <c r="P9" s="604">
        <f t="shared" si="1"/>
        <v>963380.6608608</v>
      </c>
      <c r="Q9" s="625"/>
      <c r="R9" s="718">
        <v>10264</v>
      </c>
      <c r="S9" s="717">
        <f t="shared" si="2"/>
        <v>16969</v>
      </c>
      <c r="T9" s="690"/>
    </row>
    <row r="10" spans="1:20" ht="12.75">
      <c r="A10" s="177"/>
      <c r="B10" s="178"/>
      <c r="C10" s="178"/>
      <c r="D10" s="179"/>
      <c r="E10" s="180"/>
      <c r="F10" s="181"/>
      <c r="G10" s="181"/>
      <c r="H10" s="182"/>
      <c r="I10" s="174" t="s">
        <v>46</v>
      </c>
      <c r="J10" s="175">
        <v>10</v>
      </c>
      <c r="K10" s="311">
        <v>231.92</v>
      </c>
      <c r="L10" s="310">
        <v>2.5454</v>
      </c>
      <c r="M10" s="310">
        <v>1.04</v>
      </c>
      <c r="N10" s="208">
        <f t="shared" si="0"/>
        <v>6139.4233472</v>
      </c>
      <c r="O10" s="598">
        <v>0</v>
      </c>
      <c r="P10" s="604">
        <f t="shared" si="1"/>
        <v>0</v>
      </c>
      <c r="Q10" s="625"/>
      <c r="R10" s="718">
        <v>0</v>
      </c>
      <c r="S10" s="717">
        <f t="shared" si="2"/>
        <v>0</v>
      </c>
      <c r="T10" s="690"/>
    </row>
    <row r="11" spans="1:20" ht="12.75">
      <c r="A11" s="177"/>
      <c r="B11" s="178"/>
      <c r="C11" s="178"/>
      <c r="D11" s="179"/>
      <c r="E11" s="180"/>
      <c r="F11" s="181"/>
      <c r="G11" s="181"/>
      <c r="H11" s="182"/>
      <c r="I11" s="174" t="s">
        <v>47</v>
      </c>
      <c r="J11" s="175">
        <v>1070</v>
      </c>
      <c r="K11" s="311">
        <v>231.92</v>
      </c>
      <c r="L11" s="310">
        <v>0.5957</v>
      </c>
      <c r="M11" s="310">
        <v>1.04</v>
      </c>
      <c r="N11" s="208">
        <f t="shared" si="0"/>
        <v>153738.5991232</v>
      </c>
      <c r="O11" s="598">
        <v>326</v>
      </c>
      <c r="P11" s="604">
        <f t="shared" si="1"/>
        <v>46839.98440576</v>
      </c>
      <c r="Q11" s="625"/>
      <c r="R11" s="718">
        <v>381</v>
      </c>
      <c r="S11" s="717">
        <f t="shared" si="2"/>
        <v>707</v>
      </c>
      <c r="T11" s="690"/>
    </row>
    <row r="12" spans="1:20" ht="12.75">
      <c r="A12" s="177"/>
      <c r="B12" s="178"/>
      <c r="C12" s="178"/>
      <c r="D12" s="179"/>
      <c r="E12" s="180"/>
      <c r="F12" s="181"/>
      <c r="G12" s="181"/>
      <c r="H12" s="182"/>
      <c r="I12" s="174" t="s">
        <v>48</v>
      </c>
      <c r="J12" s="175">
        <v>700</v>
      </c>
      <c r="K12" s="311">
        <v>231.92</v>
      </c>
      <c r="L12" s="310">
        <v>0.5957</v>
      </c>
      <c r="M12" s="310">
        <v>1.04</v>
      </c>
      <c r="N12" s="208">
        <f t="shared" si="0"/>
        <v>100576.653632</v>
      </c>
      <c r="O12" s="598">
        <v>242</v>
      </c>
      <c r="P12" s="604">
        <f t="shared" si="1"/>
        <v>34770.78596992</v>
      </c>
      <c r="Q12" s="625"/>
      <c r="R12" s="718">
        <v>0</v>
      </c>
      <c r="S12" s="717">
        <f t="shared" si="2"/>
        <v>242</v>
      </c>
      <c r="T12" s="690"/>
    </row>
    <row r="13" spans="1:20" ht="12.75">
      <c r="A13" s="177"/>
      <c r="B13" s="178"/>
      <c r="C13" s="178"/>
      <c r="D13" s="179"/>
      <c r="E13" s="180"/>
      <c r="F13" s="181"/>
      <c r="G13" s="181"/>
      <c r="H13" s="182"/>
      <c r="I13" s="174" t="s">
        <v>49</v>
      </c>
      <c r="J13" s="175">
        <v>320</v>
      </c>
      <c r="K13" s="311">
        <v>231.92</v>
      </c>
      <c r="L13" s="310">
        <v>2.5454</v>
      </c>
      <c r="M13" s="310">
        <v>1.04</v>
      </c>
      <c r="N13" s="208">
        <f t="shared" si="0"/>
        <v>196461.5471104</v>
      </c>
      <c r="O13" s="598">
        <v>75</v>
      </c>
      <c r="P13" s="604">
        <f t="shared" si="1"/>
        <v>46045.675104</v>
      </c>
      <c r="Q13" s="625"/>
      <c r="R13" s="718">
        <v>179</v>
      </c>
      <c r="S13" s="717">
        <f t="shared" si="2"/>
        <v>254</v>
      </c>
      <c r="T13" s="690"/>
    </row>
    <row r="14" spans="1:20" ht="12.75">
      <c r="A14" s="177"/>
      <c r="B14" s="178"/>
      <c r="C14" s="178"/>
      <c r="D14" s="179"/>
      <c r="E14" s="180"/>
      <c r="F14" s="181"/>
      <c r="G14" s="181"/>
      <c r="H14" s="182"/>
      <c r="I14" s="174" t="s">
        <v>61</v>
      </c>
      <c r="J14" s="175">
        <v>0</v>
      </c>
      <c r="K14" s="311">
        <v>231.92</v>
      </c>
      <c r="L14" s="310">
        <v>0.5957</v>
      </c>
      <c r="M14" s="310">
        <v>1.04</v>
      </c>
      <c r="N14" s="208">
        <f t="shared" si="0"/>
        <v>0</v>
      </c>
      <c r="O14" s="598">
        <v>0</v>
      </c>
      <c r="P14" s="604">
        <f t="shared" si="1"/>
        <v>0</v>
      </c>
      <c r="Q14" s="625"/>
      <c r="R14" s="718">
        <v>0</v>
      </c>
      <c r="S14" s="717">
        <f t="shared" si="2"/>
        <v>0</v>
      </c>
      <c r="T14" s="690"/>
    </row>
    <row r="15" spans="1:20" ht="12.75">
      <c r="A15" s="177"/>
      <c r="B15" s="178"/>
      <c r="C15" s="178"/>
      <c r="D15" s="179"/>
      <c r="E15" s="180"/>
      <c r="F15" s="181"/>
      <c r="G15" s="181"/>
      <c r="H15" s="182"/>
      <c r="I15" s="174" t="s">
        <v>51</v>
      </c>
      <c r="J15" s="175">
        <v>0</v>
      </c>
      <c r="K15" s="311">
        <v>231.92</v>
      </c>
      <c r="L15" s="310">
        <v>0.5957</v>
      </c>
      <c r="M15" s="310">
        <v>1.04</v>
      </c>
      <c r="N15" s="208">
        <f t="shared" si="0"/>
        <v>0</v>
      </c>
      <c r="O15" s="598">
        <v>0</v>
      </c>
      <c r="P15" s="604">
        <f t="shared" si="1"/>
        <v>0</v>
      </c>
      <c r="Q15" s="625"/>
      <c r="R15" s="718">
        <v>0</v>
      </c>
      <c r="S15" s="717">
        <f t="shared" si="2"/>
        <v>0</v>
      </c>
      <c r="T15" s="690"/>
    </row>
    <row r="16" spans="1:20" ht="12.75">
      <c r="A16" s="177"/>
      <c r="B16" s="178"/>
      <c r="C16" s="178"/>
      <c r="D16" s="179"/>
      <c r="E16" s="180"/>
      <c r="F16" s="181"/>
      <c r="G16" s="181"/>
      <c r="H16" s="182"/>
      <c r="I16" s="174" t="s">
        <v>162</v>
      </c>
      <c r="J16" s="175">
        <v>300</v>
      </c>
      <c r="K16" s="311">
        <v>231.92</v>
      </c>
      <c r="L16" s="310">
        <v>1.1613</v>
      </c>
      <c r="M16" s="310">
        <v>1.04</v>
      </c>
      <c r="N16" s="208">
        <f t="shared" si="0"/>
        <v>84030.55315200001</v>
      </c>
      <c r="O16" s="598">
        <v>49</v>
      </c>
      <c r="P16" s="604">
        <f t="shared" si="1"/>
        <v>13724.99034816</v>
      </c>
      <c r="Q16" s="625"/>
      <c r="R16" s="718">
        <v>57</v>
      </c>
      <c r="S16" s="717">
        <f t="shared" si="2"/>
        <v>106</v>
      </c>
      <c r="T16" s="690"/>
    </row>
    <row r="17" spans="1:20" ht="12.75">
      <c r="A17" s="177"/>
      <c r="B17" s="178"/>
      <c r="C17" s="178"/>
      <c r="D17" s="179"/>
      <c r="E17" s="180"/>
      <c r="F17" s="181"/>
      <c r="G17" s="181"/>
      <c r="H17" s="182">
        <v>22730</v>
      </c>
      <c r="I17" s="174" t="s">
        <v>52</v>
      </c>
      <c r="J17" s="175">
        <v>0</v>
      </c>
      <c r="K17" s="311">
        <v>231.92</v>
      </c>
      <c r="L17" s="310">
        <v>0.5957</v>
      </c>
      <c r="M17" s="310">
        <v>1.04</v>
      </c>
      <c r="N17" s="208">
        <f t="shared" si="0"/>
        <v>0</v>
      </c>
      <c r="O17" s="598">
        <v>0</v>
      </c>
      <c r="P17" s="604">
        <f t="shared" si="1"/>
        <v>0</v>
      </c>
      <c r="Q17" s="625"/>
      <c r="R17" s="718">
        <v>0</v>
      </c>
      <c r="S17" s="717">
        <f t="shared" si="2"/>
        <v>0</v>
      </c>
      <c r="T17" s="690"/>
    </row>
    <row r="18" spans="1:20" ht="35.25">
      <c r="A18" s="177"/>
      <c r="B18" s="178"/>
      <c r="C18" s="178"/>
      <c r="D18" s="179"/>
      <c r="E18" s="180"/>
      <c r="F18" s="181"/>
      <c r="G18" s="181"/>
      <c r="H18" s="182"/>
      <c r="I18" s="183" t="s">
        <v>53</v>
      </c>
      <c r="J18" s="318">
        <v>192</v>
      </c>
      <c r="K18" s="310">
        <v>231.92</v>
      </c>
      <c r="L18" s="310">
        <v>2.5524</v>
      </c>
      <c r="M18" s="310">
        <v>1.04</v>
      </c>
      <c r="N18" s="208">
        <f t="shared" si="0"/>
        <v>118201.09676544</v>
      </c>
      <c r="O18" s="598">
        <v>0</v>
      </c>
      <c r="P18" s="604">
        <f t="shared" si="1"/>
        <v>0</v>
      </c>
      <c r="Q18" s="625"/>
      <c r="R18" s="718">
        <v>96</v>
      </c>
      <c r="S18" s="717">
        <f t="shared" si="2"/>
        <v>96</v>
      </c>
      <c r="T18" s="690"/>
    </row>
    <row r="19" spans="1:20" ht="17.25">
      <c r="A19" s="177"/>
      <c r="B19" s="178"/>
      <c r="C19" s="178"/>
      <c r="D19" s="179"/>
      <c r="E19" s="180"/>
      <c r="F19" s="181"/>
      <c r="G19" s="181"/>
      <c r="H19" s="182"/>
      <c r="I19" s="183" t="s">
        <v>54</v>
      </c>
      <c r="J19" s="175">
        <f>J20+J21+J22</f>
        <v>0</v>
      </c>
      <c r="K19" s="311">
        <v>231.92</v>
      </c>
      <c r="L19" s="310">
        <v>0.5957</v>
      </c>
      <c r="M19" s="310">
        <v>1.04</v>
      </c>
      <c r="N19" s="208">
        <f t="shared" si="0"/>
        <v>0</v>
      </c>
      <c r="O19" s="598">
        <v>0</v>
      </c>
      <c r="P19" s="604">
        <f t="shared" si="1"/>
        <v>0</v>
      </c>
      <c r="Q19" s="625"/>
      <c r="R19" s="718">
        <v>0</v>
      </c>
      <c r="S19" s="717">
        <f t="shared" si="2"/>
        <v>0</v>
      </c>
      <c r="T19" s="690"/>
    </row>
    <row r="20" spans="1:20" ht="9" customHeight="1">
      <c r="A20" s="177"/>
      <c r="B20" s="178"/>
      <c r="C20" s="178"/>
      <c r="D20" s="179"/>
      <c r="E20" s="180"/>
      <c r="F20" s="181"/>
      <c r="G20" s="181"/>
      <c r="H20" s="182"/>
      <c r="I20" s="184" t="s">
        <v>179</v>
      </c>
      <c r="J20" s="185">
        <v>0</v>
      </c>
      <c r="K20" s="311">
        <v>231.92</v>
      </c>
      <c r="L20" s="310">
        <v>0.5957</v>
      </c>
      <c r="M20" s="310">
        <v>1.04</v>
      </c>
      <c r="N20" s="208">
        <f t="shared" si="0"/>
        <v>0</v>
      </c>
      <c r="O20" s="598">
        <v>0</v>
      </c>
      <c r="P20" s="604">
        <f t="shared" si="1"/>
        <v>0</v>
      </c>
      <c r="Q20" s="625"/>
      <c r="R20" s="718">
        <v>0</v>
      </c>
      <c r="S20" s="717">
        <f t="shared" si="2"/>
        <v>0</v>
      </c>
      <c r="T20" s="690"/>
    </row>
    <row r="21" spans="1:20" ht="9.75" customHeight="1">
      <c r="A21" s="177"/>
      <c r="B21" s="178"/>
      <c r="C21" s="178"/>
      <c r="D21" s="179"/>
      <c r="E21" s="180"/>
      <c r="F21" s="181"/>
      <c r="G21" s="181"/>
      <c r="H21" s="182"/>
      <c r="I21" s="184" t="s">
        <v>180</v>
      </c>
      <c r="J21" s="185">
        <v>0</v>
      </c>
      <c r="K21" s="311">
        <v>231.92</v>
      </c>
      <c r="L21" s="310">
        <v>0.5957</v>
      </c>
      <c r="M21" s="310">
        <v>1.04</v>
      </c>
      <c r="N21" s="208">
        <f t="shared" si="0"/>
        <v>0</v>
      </c>
      <c r="O21" s="598">
        <v>0</v>
      </c>
      <c r="P21" s="604">
        <f t="shared" si="1"/>
        <v>0</v>
      </c>
      <c r="Q21" s="625"/>
      <c r="R21" s="718">
        <v>0</v>
      </c>
      <c r="S21" s="717">
        <f t="shared" si="2"/>
        <v>0</v>
      </c>
      <c r="T21" s="690"/>
    </row>
    <row r="22" spans="1:20" ht="8.25" customHeight="1">
      <c r="A22" s="177"/>
      <c r="B22" s="178"/>
      <c r="C22" s="178"/>
      <c r="D22" s="179"/>
      <c r="E22" s="180"/>
      <c r="F22" s="181"/>
      <c r="G22" s="181"/>
      <c r="H22" s="182"/>
      <c r="I22" s="184" t="s">
        <v>181</v>
      </c>
      <c r="J22" s="185">
        <v>0</v>
      </c>
      <c r="K22" s="311">
        <v>231.92</v>
      </c>
      <c r="L22" s="310">
        <v>0.5957</v>
      </c>
      <c r="M22" s="310">
        <v>1.04</v>
      </c>
      <c r="N22" s="208">
        <f t="shared" si="0"/>
        <v>0</v>
      </c>
      <c r="O22" s="598">
        <v>0</v>
      </c>
      <c r="P22" s="604">
        <f t="shared" si="1"/>
        <v>0</v>
      </c>
      <c r="Q22" s="625"/>
      <c r="R22" s="718">
        <v>0</v>
      </c>
      <c r="S22" s="717">
        <f t="shared" si="2"/>
        <v>0</v>
      </c>
      <c r="T22" s="690"/>
    </row>
    <row r="23" spans="1:20" ht="12.75">
      <c r="A23" s="177"/>
      <c r="B23" s="178"/>
      <c r="C23" s="178"/>
      <c r="D23" s="179"/>
      <c r="E23" s="180"/>
      <c r="F23" s="181"/>
      <c r="G23" s="181"/>
      <c r="H23" s="182"/>
      <c r="I23" s="183" t="s">
        <v>121</v>
      </c>
      <c r="J23" s="175">
        <v>0</v>
      </c>
      <c r="K23" s="311">
        <v>231.92</v>
      </c>
      <c r="L23" s="310">
        <v>1</v>
      </c>
      <c r="M23" s="310">
        <v>1.04</v>
      </c>
      <c r="N23" s="208">
        <f t="shared" si="0"/>
        <v>0</v>
      </c>
      <c r="O23" s="598">
        <v>0</v>
      </c>
      <c r="P23" s="604">
        <f t="shared" si="1"/>
        <v>0</v>
      </c>
      <c r="Q23" s="625"/>
      <c r="R23" s="718">
        <v>0</v>
      </c>
      <c r="S23" s="717">
        <f t="shared" si="2"/>
        <v>0</v>
      </c>
      <c r="T23" s="690"/>
    </row>
    <row r="24" spans="1:20" ht="12.75">
      <c r="A24" s="177"/>
      <c r="B24" s="178"/>
      <c r="C24" s="178"/>
      <c r="D24" s="179"/>
      <c r="E24" s="180"/>
      <c r="F24" s="181"/>
      <c r="G24" s="181"/>
      <c r="H24" s="182"/>
      <c r="I24" s="174" t="s">
        <v>55</v>
      </c>
      <c r="J24" s="175">
        <v>300</v>
      </c>
      <c r="K24" s="311">
        <v>231.92</v>
      </c>
      <c r="L24" s="310">
        <v>2.5454</v>
      </c>
      <c r="M24" s="310">
        <v>1.04</v>
      </c>
      <c r="N24" s="208">
        <f t="shared" si="0"/>
        <v>184182.700416</v>
      </c>
      <c r="O24" s="598">
        <v>39</v>
      </c>
      <c r="P24" s="604">
        <f t="shared" si="1"/>
        <v>23943.751054080003</v>
      </c>
      <c r="Q24" s="625"/>
      <c r="R24" s="718">
        <v>69</v>
      </c>
      <c r="S24" s="717">
        <f t="shared" si="2"/>
        <v>108</v>
      </c>
      <c r="T24" s="690"/>
    </row>
    <row r="25" spans="1:20" ht="12.75">
      <c r="A25" s="177"/>
      <c r="B25" s="178"/>
      <c r="C25" s="178"/>
      <c r="D25" s="179"/>
      <c r="E25" s="180"/>
      <c r="F25" s="181"/>
      <c r="G25" s="181"/>
      <c r="H25" s="182"/>
      <c r="I25" s="174" t="s">
        <v>56</v>
      </c>
      <c r="J25" s="175">
        <v>140</v>
      </c>
      <c r="K25" s="311">
        <v>231.92</v>
      </c>
      <c r="L25" s="310">
        <v>2.5454</v>
      </c>
      <c r="M25" s="310">
        <v>1.04</v>
      </c>
      <c r="N25" s="208">
        <f t="shared" si="0"/>
        <v>85951.9268608</v>
      </c>
      <c r="O25" s="598">
        <v>0</v>
      </c>
      <c r="P25" s="604">
        <f t="shared" si="1"/>
        <v>0</v>
      </c>
      <c r="Q25" s="625"/>
      <c r="R25" s="718">
        <v>0</v>
      </c>
      <c r="S25" s="717">
        <f t="shared" si="2"/>
        <v>0</v>
      </c>
      <c r="T25" s="690"/>
    </row>
    <row r="26" spans="1:20" ht="16.5">
      <c r="A26" s="177"/>
      <c r="B26" s="178"/>
      <c r="C26" s="178"/>
      <c r="D26" s="179"/>
      <c r="E26" s="180"/>
      <c r="F26" s="181"/>
      <c r="G26" s="181"/>
      <c r="H26" s="182"/>
      <c r="I26" s="636" t="s">
        <v>336</v>
      </c>
      <c r="J26" s="175">
        <v>125</v>
      </c>
      <c r="K26" s="311">
        <v>231.92</v>
      </c>
      <c r="L26" s="310">
        <v>0.5957</v>
      </c>
      <c r="M26" s="310">
        <v>1.04</v>
      </c>
      <c r="N26" s="208">
        <f t="shared" si="0"/>
        <v>17960.11672</v>
      </c>
      <c r="O26" s="598">
        <v>125</v>
      </c>
      <c r="P26" s="604">
        <f t="shared" si="1"/>
        <v>17960.11672</v>
      </c>
      <c r="Q26" s="625"/>
      <c r="R26" s="718">
        <v>0</v>
      </c>
      <c r="S26" s="717">
        <f t="shared" si="2"/>
        <v>125</v>
      </c>
      <c r="T26" s="690"/>
    </row>
    <row r="27" spans="1:20" ht="12.75">
      <c r="A27" s="177"/>
      <c r="B27" s="178"/>
      <c r="C27" s="178"/>
      <c r="D27" s="179"/>
      <c r="E27" s="180"/>
      <c r="F27" s="181"/>
      <c r="G27" s="181"/>
      <c r="H27" s="182"/>
      <c r="I27" s="174"/>
      <c r="J27" s="175">
        <v>0</v>
      </c>
      <c r="K27" s="311">
        <v>231.92</v>
      </c>
      <c r="L27" s="310">
        <v>0.5957</v>
      </c>
      <c r="M27" s="310">
        <v>1.04</v>
      </c>
      <c r="N27" s="208">
        <f t="shared" si="0"/>
        <v>0</v>
      </c>
      <c r="O27" s="598">
        <v>0</v>
      </c>
      <c r="P27" s="604">
        <f t="shared" si="1"/>
        <v>0</v>
      </c>
      <c r="Q27" s="625"/>
      <c r="R27" s="718">
        <v>0</v>
      </c>
      <c r="S27" s="717">
        <f t="shared" si="2"/>
        <v>0</v>
      </c>
      <c r="T27" s="690"/>
    </row>
    <row r="28" spans="1:20" ht="12.75">
      <c r="A28" s="177"/>
      <c r="B28" s="178"/>
      <c r="C28" s="178"/>
      <c r="D28" s="179"/>
      <c r="E28" s="180"/>
      <c r="F28" s="181"/>
      <c r="G28" s="181"/>
      <c r="H28" s="182"/>
      <c r="I28" s="174"/>
      <c r="J28" s="175">
        <v>0</v>
      </c>
      <c r="K28" s="311">
        <v>231.92</v>
      </c>
      <c r="L28" s="310">
        <v>0.5957</v>
      </c>
      <c r="M28" s="310">
        <v>1.04</v>
      </c>
      <c r="N28" s="208">
        <f t="shared" si="0"/>
        <v>0</v>
      </c>
      <c r="O28" s="598">
        <v>0</v>
      </c>
      <c r="P28" s="604">
        <f t="shared" si="1"/>
        <v>0</v>
      </c>
      <c r="Q28" s="625"/>
      <c r="R28" s="718">
        <v>0</v>
      </c>
      <c r="S28" s="717">
        <f t="shared" si="2"/>
        <v>0</v>
      </c>
      <c r="T28" s="690"/>
    </row>
    <row r="29" spans="1:20" ht="12.75">
      <c r="A29" s="177"/>
      <c r="B29" s="178"/>
      <c r="C29" s="178"/>
      <c r="D29" s="179"/>
      <c r="E29" s="180"/>
      <c r="F29" s="181"/>
      <c r="G29" s="181"/>
      <c r="H29" s="182"/>
      <c r="I29" s="174" t="s">
        <v>60</v>
      </c>
      <c r="J29" s="175">
        <v>100</v>
      </c>
      <c r="K29" s="311">
        <v>231.92</v>
      </c>
      <c r="L29" s="310">
        <v>1.7275</v>
      </c>
      <c r="M29" s="310">
        <v>1.04</v>
      </c>
      <c r="N29" s="208">
        <f t="shared" si="0"/>
        <v>41666.747200000005</v>
      </c>
      <c r="O29" s="598">
        <v>0</v>
      </c>
      <c r="P29" s="604">
        <f t="shared" si="1"/>
        <v>0</v>
      </c>
      <c r="Q29" s="625"/>
      <c r="R29" s="718">
        <v>36</v>
      </c>
      <c r="S29" s="717">
        <f t="shared" si="2"/>
        <v>36</v>
      </c>
      <c r="T29" s="690"/>
    </row>
    <row r="30" spans="1:20" ht="12.75">
      <c r="A30" s="177"/>
      <c r="B30" s="178"/>
      <c r="C30" s="178"/>
      <c r="D30" s="179"/>
      <c r="E30" s="180"/>
      <c r="F30" s="181"/>
      <c r="G30" s="181"/>
      <c r="H30" s="182"/>
      <c r="I30" s="174" t="s">
        <v>50</v>
      </c>
      <c r="J30" s="175">
        <v>0</v>
      </c>
      <c r="K30" s="311">
        <v>231.92</v>
      </c>
      <c r="L30" s="310">
        <v>1.7275</v>
      </c>
      <c r="M30" s="310">
        <v>1.04</v>
      </c>
      <c r="N30" s="208">
        <f t="shared" si="0"/>
        <v>0</v>
      </c>
      <c r="O30" s="598">
        <v>0</v>
      </c>
      <c r="P30" s="604">
        <f t="shared" si="1"/>
        <v>0</v>
      </c>
      <c r="Q30" s="625"/>
      <c r="R30" s="718">
        <v>0</v>
      </c>
      <c r="S30" s="717">
        <f t="shared" si="2"/>
        <v>0</v>
      </c>
      <c r="T30" s="690"/>
    </row>
    <row r="31" spans="1:20" ht="12.75">
      <c r="A31" s="177"/>
      <c r="B31" s="178"/>
      <c r="C31" s="178"/>
      <c r="D31" s="179"/>
      <c r="E31" s="180"/>
      <c r="F31" s="181"/>
      <c r="G31" s="181"/>
      <c r="H31" s="182"/>
      <c r="I31" s="174" t="s">
        <v>62</v>
      </c>
      <c r="J31" s="175">
        <v>0</v>
      </c>
      <c r="K31" s="311">
        <v>231.92</v>
      </c>
      <c r="L31" s="310">
        <v>1.7275</v>
      </c>
      <c r="M31" s="310">
        <v>1.04</v>
      </c>
      <c r="N31" s="208">
        <f t="shared" si="0"/>
        <v>0</v>
      </c>
      <c r="O31" s="598">
        <v>0</v>
      </c>
      <c r="P31" s="604">
        <f t="shared" si="1"/>
        <v>0</v>
      </c>
      <c r="Q31" s="625"/>
      <c r="R31" s="718">
        <v>0</v>
      </c>
      <c r="S31" s="717">
        <f t="shared" si="2"/>
        <v>0</v>
      </c>
      <c r="T31" s="690"/>
    </row>
    <row r="32" spans="1:20" ht="12.75">
      <c r="A32" s="177"/>
      <c r="B32" s="178"/>
      <c r="C32" s="178"/>
      <c r="D32" s="179"/>
      <c r="E32" s="180"/>
      <c r="F32" s="181"/>
      <c r="G32" s="181"/>
      <c r="H32" s="182"/>
      <c r="I32" s="174" t="s">
        <v>63</v>
      </c>
      <c r="J32" s="175">
        <v>12</v>
      </c>
      <c r="K32" s="311">
        <v>231.92</v>
      </c>
      <c r="L32" s="310">
        <v>1.7275</v>
      </c>
      <c r="M32" s="310">
        <v>1.04</v>
      </c>
      <c r="N32" s="208">
        <f t="shared" si="0"/>
        <v>5000.009664</v>
      </c>
      <c r="O32" s="598">
        <v>3</v>
      </c>
      <c r="P32" s="604">
        <f t="shared" si="1"/>
        <v>1250.002416</v>
      </c>
      <c r="Q32" s="625"/>
      <c r="R32" s="718">
        <v>5</v>
      </c>
      <c r="S32" s="717">
        <f t="shared" si="2"/>
        <v>8</v>
      </c>
      <c r="T32" s="690"/>
    </row>
    <row r="33" spans="1:20" ht="17.25">
      <c r="A33" s="177"/>
      <c r="B33" s="178"/>
      <c r="C33" s="178"/>
      <c r="D33" s="179"/>
      <c r="E33" s="180"/>
      <c r="F33" s="181"/>
      <c r="G33" s="181"/>
      <c r="H33" s="182"/>
      <c r="I33" s="15" t="s">
        <v>269</v>
      </c>
      <c r="J33" s="175">
        <v>30</v>
      </c>
      <c r="K33" s="311">
        <v>231.92</v>
      </c>
      <c r="L33" s="310">
        <v>1</v>
      </c>
      <c r="M33" s="310">
        <v>1.04</v>
      </c>
      <c r="N33" s="208">
        <f t="shared" si="0"/>
        <v>7235.9039999999995</v>
      </c>
      <c r="O33" s="598">
        <v>0</v>
      </c>
      <c r="P33" s="604">
        <f t="shared" si="1"/>
        <v>0</v>
      </c>
      <c r="Q33" s="625"/>
      <c r="R33" s="718">
        <v>30</v>
      </c>
      <c r="S33" s="717">
        <f t="shared" si="2"/>
        <v>30</v>
      </c>
      <c r="T33" s="690"/>
    </row>
    <row r="34" spans="1:20" ht="12.75">
      <c r="A34" s="177"/>
      <c r="B34" s="178"/>
      <c r="C34" s="178"/>
      <c r="D34" s="179"/>
      <c r="E34" s="180"/>
      <c r="F34" s="181"/>
      <c r="G34" s="181"/>
      <c r="H34" s="182">
        <v>20</v>
      </c>
      <c r="I34" s="174"/>
      <c r="J34" s="175">
        <v>0</v>
      </c>
      <c r="K34" s="311">
        <v>231.92</v>
      </c>
      <c r="L34" s="310">
        <v>1</v>
      </c>
      <c r="M34" s="310">
        <v>1.04</v>
      </c>
      <c r="N34" s="208">
        <f t="shared" si="0"/>
        <v>0</v>
      </c>
      <c r="O34" s="598">
        <v>0</v>
      </c>
      <c r="P34" s="604">
        <f t="shared" si="1"/>
        <v>0</v>
      </c>
      <c r="Q34" s="625"/>
      <c r="R34" s="718">
        <v>0</v>
      </c>
      <c r="S34" s="717">
        <f t="shared" si="2"/>
        <v>0</v>
      </c>
      <c r="T34" s="690"/>
    </row>
    <row r="35" spans="1:20" ht="17.25">
      <c r="A35" s="177"/>
      <c r="B35" s="178"/>
      <c r="C35" s="178"/>
      <c r="D35" s="179"/>
      <c r="E35" s="180"/>
      <c r="F35" s="181"/>
      <c r="G35" s="181"/>
      <c r="H35" s="182"/>
      <c r="I35" s="15" t="s">
        <v>267</v>
      </c>
      <c r="J35" s="175">
        <v>100</v>
      </c>
      <c r="K35" s="311">
        <v>231.92</v>
      </c>
      <c r="L35" s="310">
        <v>1</v>
      </c>
      <c r="M35" s="310">
        <v>1.04</v>
      </c>
      <c r="N35" s="208">
        <f t="shared" si="0"/>
        <v>24119.68</v>
      </c>
      <c r="O35" s="598">
        <v>13</v>
      </c>
      <c r="P35" s="604">
        <f t="shared" si="1"/>
        <v>3135.5584000000003</v>
      </c>
      <c r="Q35" s="625"/>
      <c r="R35" s="718">
        <v>72</v>
      </c>
      <c r="S35" s="717">
        <f t="shared" si="2"/>
        <v>85</v>
      </c>
      <c r="T35" s="690"/>
    </row>
    <row r="36" spans="1:20" ht="12.75">
      <c r="A36" s="177"/>
      <c r="B36" s="178"/>
      <c r="C36" s="178"/>
      <c r="D36" s="179"/>
      <c r="E36" s="180"/>
      <c r="F36" s="181"/>
      <c r="G36" s="181"/>
      <c r="H36" s="182">
        <v>90</v>
      </c>
      <c r="I36" s="174"/>
      <c r="J36" s="175">
        <v>0</v>
      </c>
      <c r="K36" s="311">
        <v>231.92</v>
      </c>
      <c r="L36" s="310">
        <v>1</v>
      </c>
      <c r="M36" s="310">
        <v>1.04</v>
      </c>
      <c r="N36" s="208">
        <f t="shared" si="0"/>
        <v>0</v>
      </c>
      <c r="O36" s="598">
        <v>0</v>
      </c>
      <c r="P36" s="604">
        <f t="shared" si="1"/>
        <v>0</v>
      </c>
      <c r="Q36" s="625"/>
      <c r="R36" s="718">
        <v>0</v>
      </c>
      <c r="S36" s="717">
        <f t="shared" si="2"/>
        <v>0</v>
      </c>
      <c r="T36" s="690"/>
    </row>
    <row r="37" spans="1:20" ht="12.75">
      <c r="A37" s="177"/>
      <c r="B37" s="178"/>
      <c r="C37" s="178"/>
      <c r="D37" s="179"/>
      <c r="E37" s="180"/>
      <c r="F37" s="181"/>
      <c r="G37" s="181"/>
      <c r="H37" s="182">
        <v>90</v>
      </c>
      <c r="I37" s="174"/>
      <c r="J37" s="175">
        <v>0</v>
      </c>
      <c r="K37" s="311">
        <v>231.92</v>
      </c>
      <c r="L37" s="310">
        <v>1</v>
      </c>
      <c r="M37" s="310">
        <v>1.04</v>
      </c>
      <c r="N37" s="208">
        <f t="shared" si="0"/>
        <v>0</v>
      </c>
      <c r="O37" s="598">
        <v>0</v>
      </c>
      <c r="P37" s="604">
        <f t="shared" si="1"/>
        <v>0</v>
      </c>
      <c r="Q37" s="625"/>
      <c r="R37" s="718">
        <v>0</v>
      </c>
      <c r="S37" s="717">
        <f t="shared" si="2"/>
        <v>0</v>
      </c>
      <c r="T37" s="690"/>
    </row>
    <row r="38" spans="1:20" ht="12.75">
      <c r="A38" s="177"/>
      <c r="B38" s="178"/>
      <c r="C38" s="178"/>
      <c r="D38" s="179"/>
      <c r="E38" s="180"/>
      <c r="F38" s="181"/>
      <c r="G38" s="181"/>
      <c r="H38" s="182"/>
      <c r="I38" s="14" t="s">
        <v>69</v>
      </c>
      <c r="J38" s="175">
        <v>30</v>
      </c>
      <c r="K38" s="311">
        <v>231.92</v>
      </c>
      <c r="L38" s="310">
        <v>1</v>
      </c>
      <c r="M38" s="310">
        <v>1.04</v>
      </c>
      <c r="N38" s="208">
        <f t="shared" si="0"/>
        <v>7235.9039999999995</v>
      </c>
      <c r="O38" s="598">
        <v>0</v>
      </c>
      <c r="P38" s="604">
        <f t="shared" si="1"/>
        <v>0</v>
      </c>
      <c r="Q38" s="625"/>
      <c r="R38" s="718">
        <v>30</v>
      </c>
      <c r="S38" s="717">
        <f t="shared" si="2"/>
        <v>30</v>
      </c>
      <c r="T38" s="690"/>
    </row>
    <row r="39" spans="1:20" ht="12.75">
      <c r="A39" s="177"/>
      <c r="B39" s="178"/>
      <c r="C39" s="178"/>
      <c r="D39" s="179"/>
      <c r="E39" s="180"/>
      <c r="F39" s="181"/>
      <c r="G39" s="181"/>
      <c r="H39" s="182">
        <v>90</v>
      </c>
      <c r="I39" s="174"/>
      <c r="J39" s="175">
        <v>0</v>
      </c>
      <c r="K39" s="311">
        <v>231.92</v>
      </c>
      <c r="L39" s="310">
        <v>1</v>
      </c>
      <c r="M39" s="310">
        <v>1.04</v>
      </c>
      <c r="N39" s="208">
        <f t="shared" si="0"/>
        <v>0</v>
      </c>
      <c r="O39" s="598">
        <v>0</v>
      </c>
      <c r="P39" s="604">
        <f t="shared" si="1"/>
        <v>0</v>
      </c>
      <c r="Q39" s="625"/>
      <c r="R39" s="718">
        <v>0</v>
      </c>
      <c r="S39" s="717">
        <f t="shared" si="2"/>
        <v>0</v>
      </c>
      <c r="T39" s="690"/>
    </row>
    <row r="40" spans="1:20" ht="12.75">
      <c r="A40" s="177"/>
      <c r="B40" s="178"/>
      <c r="C40" s="178"/>
      <c r="D40" s="179"/>
      <c r="E40" s="180"/>
      <c r="F40" s="181"/>
      <c r="G40" s="181"/>
      <c r="H40" s="182">
        <v>1000</v>
      </c>
      <c r="I40" s="14" t="s">
        <v>296</v>
      </c>
      <c r="J40" s="175">
        <v>1500</v>
      </c>
      <c r="K40" s="311">
        <v>231.92</v>
      </c>
      <c r="L40" s="310">
        <v>0.5321</v>
      </c>
      <c r="M40" s="310">
        <v>1.04</v>
      </c>
      <c r="N40" s="208">
        <f t="shared" si="0"/>
        <v>192511.22592</v>
      </c>
      <c r="O40" s="598">
        <v>374</v>
      </c>
      <c r="P40" s="604">
        <f t="shared" si="1"/>
        <v>47999.465662719995</v>
      </c>
      <c r="Q40" s="625"/>
      <c r="R40" s="718">
        <v>418</v>
      </c>
      <c r="S40" s="717">
        <f t="shared" si="2"/>
        <v>792</v>
      </c>
      <c r="T40" s="690"/>
    </row>
    <row r="41" spans="1:20" ht="12.75">
      <c r="A41" s="177"/>
      <c r="B41" s="178"/>
      <c r="C41" s="178"/>
      <c r="D41" s="179"/>
      <c r="E41" s="180"/>
      <c r="F41" s="181"/>
      <c r="G41" s="181"/>
      <c r="H41" s="182"/>
      <c r="I41" s="174"/>
      <c r="J41" s="175">
        <v>0</v>
      </c>
      <c r="K41" s="311">
        <v>231.92</v>
      </c>
      <c r="L41" s="310">
        <v>0.5321</v>
      </c>
      <c r="M41" s="310">
        <v>1.04</v>
      </c>
      <c r="N41" s="208">
        <f t="shared" si="0"/>
        <v>0</v>
      </c>
      <c r="O41" s="598">
        <v>0</v>
      </c>
      <c r="P41" s="604">
        <f t="shared" si="1"/>
        <v>0</v>
      </c>
      <c r="Q41" s="625"/>
      <c r="R41" s="718">
        <v>0</v>
      </c>
      <c r="S41" s="717">
        <f t="shared" si="2"/>
        <v>0</v>
      </c>
      <c r="T41" s="690"/>
    </row>
    <row r="42" spans="1:20" ht="12.75">
      <c r="A42" s="186"/>
      <c r="B42" s="187"/>
      <c r="C42" s="187"/>
      <c r="D42" s="188"/>
      <c r="E42" s="189"/>
      <c r="F42" s="190"/>
      <c r="G42" s="190"/>
      <c r="H42" s="191"/>
      <c r="I42" s="174"/>
      <c r="J42" s="175">
        <v>0</v>
      </c>
      <c r="K42" s="311">
        <v>231.92</v>
      </c>
      <c r="L42" s="310">
        <v>0.5321</v>
      </c>
      <c r="M42" s="310">
        <v>1.04</v>
      </c>
      <c r="N42" s="208">
        <f t="shared" si="0"/>
        <v>0</v>
      </c>
      <c r="O42" s="598">
        <v>0</v>
      </c>
      <c r="P42" s="604">
        <f t="shared" si="1"/>
        <v>0</v>
      </c>
      <c r="Q42" s="625"/>
      <c r="R42" s="718">
        <v>0</v>
      </c>
      <c r="S42" s="717">
        <f t="shared" si="2"/>
        <v>0</v>
      </c>
      <c r="T42" s="690"/>
    </row>
    <row r="43" spans="1:20" ht="13.5" thickBot="1">
      <c r="A43" s="192"/>
      <c r="B43" s="193"/>
      <c r="C43" s="193"/>
      <c r="D43" s="194"/>
      <c r="E43" s="195"/>
      <c r="F43" s="196"/>
      <c r="G43" s="196"/>
      <c r="H43" s="197">
        <v>300</v>
      </c>
      <c r="I43" s="174"/>
      <c r="J43" s="175">
        <v>0</v>
      </c>
      <c r="K43" s="311">
        <v>231.92</v>
      </c>
      <c r="L43" s="310">
        <v>0.5321</v>
      </c>
      <c r="M43" s="310">
        <v>1.04</v>
      </c>
      <c r="N43" s="208">
        <f t="shared" si="0"/>
        <v>0</v>
      </c>
      <c r="O43" s="598">
        <v>0</v>
      </c>
      <c r="P43" s="604">
        <f t="shared" si="1"/>
        <v>0</v>
      </c>
      <c r="Q43" s="625"/>
      <c r="R43" s="718">
        <v>0</v>
      </c>
      <c r="S43" s="717">
        <f t="shared" si="2"/>
        <v>0</v>
      </c>
      <c r="T43" s="690"/>
    </row>
    <row r="44" spans="1:20" ht="117">
      <c r="A44" s="73" t="s">
        <v>0</v>
      </c>
      <c r="B44" s="74" t="s">
        <v>4</v>
      </c>
      <c r="C44" s="112" t="s">
        <v>173</v>
      </c>
      <c r="D44" s="343" t="s">
        <v>275</v>
      </c>
      <c r="E44" s="344" t="s">
        <v>169</v>
      </c>
      <c r="F44" s="274" t="s">
        <v>252</v>
      </c>
      <c r="G44" s="345" t="s">
        <v>276</v>
      </c>
      <c r="H44" s="346" t="s">
        <v>245</v>
      </c>
      <c r="I44" s="13"/>
      <c r="J44" s="29">
        <f>J45+J46+J47+J48+J49+J50+J51+J52+J53+J54+J55+J56+J57+J58+J59+J60+J61+J62+J64+J66+J67+J68+J69+J70+J71+J72+J74+J75+J76+J77+J78+J79+J80+J81+J82+J83+J84+J85+J86+J87+J88+J89+J90+J91+J92+J93+J94+J95+J96+J97+J98+J73+J65</f>
        <v>71406</v>
      </c>
      <c r="K44" s="13"/>
      <c r="L44" s="335"/>
      <c r="M44" s="335"/>
      <c r="N44" s="41">
        <f>N45+N46+N47+N48+N49+N50+N51+N52+N53+N54+N55+N56+N57+N58+N59+N60+N61+N62+N64+N66+N67+N68+N69+N70+N71+N72+N74+N75+N76+N77+N78+N79+N80+N81+N82+N83+N84+N85+N86+N87+N88+N89+N90+N91+N92+N93+N94+N95+N96+N97+N98+N73+N65</f>
        <v>8823373.82687176</v>
      </c>
      <c r="O44" s="254">
        <f>O45+O46+O47+O48+O49+O50+O51+O52+O53+O54+O55+O56+O57+O58+O59+O60+O61+O62+O64+O66+O67+O68+O69+O70+O71+O72+O74+O75+O76+O77+O78+O79+O80+O81+O82+O83+O84+O85+O86+O87+O88+O89+O90+O91+O92+O93+O94+O95+O96+O97+O98+O73+O65</f>
        <v>18107</v>
      </c>
      <c r="P44" s="38">
        <f>P45+P46+P47+P48+P49+P50+P51+P52+P53+P54+P55+P56+P57+P58+P59+P60+P61+P62+P64+P66+P67+P68+P69+P70+P71+P72+P74+P75+P76+P77+P78+P79+P80+P81+P82+P83+P84+P85+P86+P87+P88+P89+P90+P91+P92+P93+P94+P95+P96+P97+P98+P73+P65</f>
        <v>2040536.1269134397</v>
      </c>
      <c r="Q44" s="614">
        <f>O44*100/J44</f>
        <v>25.357813068929783</v>
      </c>
      <c r="R44" s="716">
        <f>R45+R46+R47+R48+R49+R50+R51+R52+R53+R54+R55+R56+R57+R58+R59+R60+R61+R62+R64+R66+R67+R68+R69+R70+R71+R72+R74+R75+R76+R77+R78+R79+R80+R81+R82+R83+R84+R85+R86+R87+R88+R89+R90+R91+R92+R93+R94+R95+R96+R97+R98+R73+R65</f>
        <v>26311</v>
      </c>
      <c r="S44" s="700">
        <f>O44+R44</f>
        <v>44418</v>
      </c>
      <c r="T44" s="700">
        <f>S44*100/J44</f>
        <v>62.204856734728175</v>
      </c>
    </row>
    <row r="45" spans="1:20" ht="12.75">
      <c r="A45" s="177"/>
      <c r="B45" s="178"/>
      <c r="C45" s="178"/>
      <c r="D45" s="179"/>
      <c r="E45" s="201"/>
      <c r="F45" s="181"/>
      <c r="G45" s="202"/>
      <c r="H45" s="182"/>
      <c r="I45" s="174" t="s">
        <v>78</v>
      </c>
      <c r="J45" s="175">
        <v>100</v>
      </c>
      <c r="K45" s="310">
        <v>234.91</v>
      </c>
      <c r="L45" s="310">
        <v>1</v>
      </c>
      <c r="M45" s="310">
        <v>1.04</v>
      </c>
      <c r="N45" s="203">
        <f>J45*K45*L45*M45</f>
        <v>24430.64</v>
      </c>
      <c r="O45" s="598">
        <v>24</v>
      </c>
      <c r="P45" s="604">
        <f>K45*L45*O45*M45</f>
        <v>5863.3536</v>
      </c>
      <c r="Q45" s="625"/>
      <c r="R45" s="718">
        <v>22</v>
      </c>
      <c r="S45" s="717">
        <f>O45+R45</f>
        <v>46</v>
      </c>
      <c r="T45" s="690"/>
    </row>
    <row r="46" spans="1:20" ht="12.75">
      <c r="A46" s="177"/>
      <c r="B46" s="178"/>
      <c r="C46" s="178"/>
      <c r="D46" s="179"/>
      <c r="E46" s="201"/>
      <c r="F46" s="181"/>
      <c r="G46" s="202"/>
      <c r="H46" s="182"/>
      <c r="I46" s="174" t="s">
        <v>183</v>
      </c>
      <c r="J46" s="175">
        <v>0</v>
      </c>
      <c r="K46" s="310">
        <v>234.91</v>
      </c>
      <c r="L46" s="310">
        <v>4.8251</v>
      </c>
      <c r="M46" s="310">
        <v>1.04</v>
      </c>
      <c r="N46" s="203">
        <f aca="true" t="shared" si="3" ref="N46:N98">J46*K46*L46*M46</f>
        <v>0</v>
      </c>
      <c r="O46" s="598">
        <v>0</v>
      </c>
      <c r="P46" s="604">
        <f aca="true" t="shared" si="4" ref="P46:P102">K46*L46*O46*M46</f>
        <v>0</v>
      </c>
      <c r="Q46" s="625"/>
      <c r="R46" s="718"/>
      <c r="S46" s="717">
        <f aca="true" t="shared" si="5" ref="S46:S102">O46+R46</f>
        <v>0</v>
      </c>
      <c r="T46" s="690"/>
    </row>
    <row r="47" spans="1:20" ht="12.75">
      <c r="A47" s="177"/>
      <c r="B47" s="178"/>
      <c r="C47" s="178"/>
      <c r="D47" s="179"/>
      <c r="E47" s="201"/>
      <c r="F47" s="181"/>
      <c r="G47" s="202"/>
      <c r="H47" s="182"/>
      <c r="I47" s="174" t="s">
        <v>182</v>
      </c>
      <c r="J47" s="175">
        <v>0</v>
      </c>
      <c r="K47" s="310">
        <v>234.91</v>
      </c>
      <c r="L47" s="310">
        <v>1</v>
      </c>
      <c r="M47" s="310">
        <v>1.04</v>
      </c>
      <c r="N47" s="203">
        <f t="shared" si="3"/>
        <v>0</v>
      </c>
      <c r="O47" s="598">
        <v>0</v>
      </c>
      <c r="P47" s="604">
        <f t="shared" si="4"/>
        <v>0</v>
      </c>
      <c r="Q47" s="625"/>
      <c r="R47" s="718"/>
      <c r="S47" s="717">
        <f t="shared" si="5"/>
        <v>0</v>
      </c>
      <c r="T47" s="690"/>
    </row>
    <row r="48" spans="1:20" ht="12.75">
      <c r="A48" s="177"/>
      <c r="B48" s="178"/>
      <c r="C48" s="178"/>
      <c r="D48" s="179"/>
      <c r="E48" s="201"/>
      <c r="F48" s="181"/>
      <c r="G48" s="202"/>
      <c r="H48" s="182"/>
      <c r="I48" s="174" t="s">
        <v>79</v>
      </c>
      <c r="J48" s="175">
        <v>29031</v>
      </c>
      <c r="K48" s="310">
        <v>234.91</v>
      </c>
      <c r="L48" s="310">
        <v>0.3222</v>
      </c>
      <c r="M48" s="310">
        <v>1.04</v>
      </c>
      <c r="N48" s="203">
        <f t="shared" si="3"/>
        <v>2285190.32150448</v>
      </c>
      <c r="O48" s="598">
        <v>7768</v>
      </c>
      <c r="P48" s="604">
        <f t="shared" si="4"/>
        <v>611462.17551744</v>
      </c>
      <c r="Q48" s="625"/>
      <c r="R48" s="718">
        <v>10599</v>
      </c>
      <c r="S48" s="717">
        <f t="shared" si="5"/>
        <v>18367</v>
      </c>
      <c r="T48" s="690"/>
    </row>
    <row r="49" spans="1:20" ht="12.75">
      <c r="A49" s="177"/>
      <c r="B49" s="178"/>
      <c r="C49" s="178"/>
      <c r="D49" s="179"/>
      <c r="E49" s="201"/>
      <c r="F49" s="181"/>
      <c r="G49" s="202"/>
      <c r="H49" s="182"/>
      <c r="I49" s="174" t="s">
        <v>184</v>
      </c>
      <c r="J49" s="175">
        <v>0</v>
      </c>
      <c r="K49" s="310">
        <v>234.91</v>
      </c>
      <c r="L49" s="310">
        <v>0.2369</v>
      </c>
      <c r="M49" s="310">
        <v>1.04</v>
      </c>
      <c r="N49" s="203">
        <f t="shared" si="3"/>
        <v>0</v>
      </c>
      <c r="O49" s="598">
        <v>0</v>
      </c>
      <c r="P49" s="604">
        <f t="shared" si="4"/>
        <v>0</v>
      </c>
      <c r="Q49" s="625"/>
      <c r="R49" s="718"/>
      <c r="S49" s="717">
        <f t="shared" si="5"/>
        <v>0</v>
      </c>
      <c r="T49" s="690"/>
    </row>
    <row r="50" spans="1:20" ht="12.75">
      <c r="A50" s="177"/>
      <c r="B50" s="178"/>
      <c r="C50" s="178"/>
      <c r="D50" s="179"/>
      <c r="E50" s="201"/>
      <c r="F50" s="181"/>
      <c r="G50" s="202"/>
      <c r="H50" s="182"/>
      <c r="I50" s="174" t="s">
        <v>185</v>
      </c>
      <c r="J50" s="175">
        <v>4000</v>
      </c>
      <c r="K50" s="310">
        <v>234.91</v>
      </c>
      <c r="L50" s="310">
        <v>0.2411</v>
      </c>
      <c r="M50" s="310">
        <v>1.04</v>
      </c>
      <c r="N50" s="203">
        <f t="shared" si="3"/>
        <v>235609.09216</v>
      </c>
      <c r="O50" s="598">
        <v>650</v>
      </c>
      <c r="P50" s="604">
        <f t="shared" si="4"/>
        <v>38286.477476</v>
      </c>
      <c r="Q50" s="625"/>
      <c r="R50" s="718">
        <v>1014</v>
      </c>
      <c r="S50" s="717">
        <f t="shared" si="5"/>
        <v>1664</v>
      </c>
      <c r="T50" s="690"/>
    </row>
    <row r="51" spans="1:20" ht="12.75">
      <c r="A51" s="177"/>
      <c r="B51" s="178"/>
      <c r="C51" s="178"/>
      <c r="D51" s="179"/>
      <c r="E51" s="201"/>
      <c r="F51" s="181"/>
      <c r="G51" s="202"/>
      <c r="H51" s="182"/>
      <c r="I51" s="174" t="s">
        <v>186</v>
      </c>
      <c r="J51" s="175">
        <v>800</v>
      </c>
      <c r="K51" s="310">
        <v>234.91</v>
      </c>
      <c r="L51" s="310">
        <v>0.2326</v>
      </c>
      <c r="M51" s="310">
        <v>1.04</v>
      </c>
      <c r="N51" s="203">
        <f t="shared" si="3"/>
        <v>45460.534911999996</v>
      </c>
      <c r="O51" s="598">
        <v>250</v>
      </c>
      <c r="P51" s="604">
        <f t="shared" si="4"/>
        <v>14206.41716</v>
      </c>
      <c r="Q51" s="625"/>
      <c r="R51" s="718">
        <v>474</v>
      </c>
      <c r="S51" s="717">
        <f t="shared" si="5"/>
        <v>724</v>
      </c>
      <c r="T51" s="690"/>
    </row>
    <row r="52" spans="1:20" ht="12.75">
      <c r="A52" s="177"/>
      <c r="B52" s="178"/>
      <c r="C52" s="178"/>
      <c r="D52" s="179"/>
      <c r="E52" s="201"/>
      <c r="F52" s="181"/>
      <c r="G52" s="202"/>
      <c r="H52" s="182"/>
      <c r="I52" s="174" t="s">
        <v>187</v>
      </c>
      <c r="J52" s="175">
        <v>0</v>
      </c>
      <c r="K52" s="310">
        <v>234.91</v>
      </c>
      <c r="L52" s="310">
        <v>1</v>
      </c>
      <c r="M52" s="310">
        <v>1.04</v>
      </c>
      <c r="N52" s="203">
        <f t="shared" si="3"/>
        <v>0</v>
      </c>
      <c r="O52" s="598">
        <v>0</v>
      </c>
      <c r="P52" s="604">
        <f t="shared" si="4"/>
        <v>0</v>
      </c>
      <c r="Q52" s="625"/>
      <c r="R52" s="718"/>
      <c r="S52" s="717">
        <f t="shared" si="5"/>
        <v>0</v>
      </c>
      <c r="T52" s="690"/>
    </row>
    <row r="53" spans="1:20" ht="12.75">
      <c r="A53" s="177"/>
      <c r="B53" s="178"/>
      <c r="C53" s="178"/>
      <c r="D53" s="179"/>
      <c r="E53" s="201"/>
      <c r="F53" s="181"/>
      <c r="G53" s="202"/>
      <c r="H53" s="182"/>
      <c r="I53" s="174" t="s">
        <v>188</v>
      </c>
      <c r="J53" s="175">
        <v>0</v>
      </c>
      <c r="K53" s="310">
        <v>234.91</v>
      </c>
      <c r="L53" s="310">
        <v>10.8457</v>
      </c>
      <c r="M53" s="310">
        <v>1.04</v>
      </c>
      <c r="N53" s="203">
        <f t="shared" si="3"/>
        <v>0</v>
      </c>
      <c r="O53" s="598">
        <v>0</v>
      </c>
      <c r="P53" s="604">
        <f t="shared" si="4"/>
        <v>0</v>
      </c>
      <c r="Q53" s="625"/>
      <c r="R53" s="718"/>
      <c r="S53" s="717">
        <f t="shared" si="5"/>
        <v>0</v>
      </c>
      <c r="T53" s="690"/>
    </row>
    <row r="54" spans="1:20" ht="12.75">
      <c r="A54" s="177"/>
      <c r="B54" s="178"/>
      <c r="C54" s="178"/>
      <c r="D54" s="179"/>
      <c r="E54" s="201"/>
      <c r="F54" s="181"/>
      <c r="G54" s="202"/>
      <c r="H54" s="182"/>
      <c r="I54" s="174" t="s">
        <v>189</v>
      </c>
      <c r="J54" s="175">
        <v>1070</v>
      </c>
      <c r="K54" s="310">
        <v>234.91</v>
      </c>
      <c r="L54" s="310">
        <v>0.5049</v>
      </c>
      <c r="M54" s="310">
        <v>1.04</v>
      </c>
      <c r="N54" s="203">
        <f t="shared" si="3"/>
        <v>131984.8224552</v>
      </c>
      <c r="O54" s="598">
        <v>326</v>
      </c>
      <c r="P54" s="604">
        <f t="shared" si="4"/>
        <v>40212.198243360006</v>
      </c>
      <c r="Q54" s="625"/>
      <c r="R54" s="718">
        <v>381</v>
      </c>
      <c r="S54" s="717">
        <f t="shared" si="5"/>
        <v>707</v>
      </c>
      <c r="T54" s="690"/>
    </row>
    <row r="55" spans="1:20" ht="12.75">
      <c r="A55" s="177"/>
      <c r="B55" s="178"/>
      <c r="C55" s="178"/>
      <c r="D55" s="179"/>
      <c r="E55" s="201"/>
      <c r="F55" s="181"/>
      <c r="G55" s="202"/>
      <c r="H55" s="182"/>
      <c r="I55" s="174" t="s">
        <v>187</v>
      </c>
      <c r="J55" s="175">
        <v>0</v>
      </c>
      <c r="K55" s="310">
        <v>234.91</v>
      </c>
      <c r="L55" s="310">
        <v>1</v>
      </c>
      <c r="M55" s="310">
        <v>1.04</v>
      </c>
      <c r="N55" s="203">
        <f t="shared" si="3"/>
        <v>0</v>
      </c>
      <c r="O55" s="598">
        <v>0</v>
      </c>
      <c r="P55" s="604">
        <f t="shared" si="4"/>
        <v>0</v>
      </c>
      <c r="Q55" s="625"/>
      <c r="R55" s="718"/>
      <c r="S55" s="717">
        <f t="shared" si="5"/>
        <v>0</v>
      </c>
      <c r="T55" s="690"/>
    </row>
    <row r="56" spans="1:20" ht="12.75">
      <c r="A56" s="177"/>
      <c r="B56" s="178"/>
      <c r="C56" s="178"/>
      <c r="D56" s="179"/>
      <c r="E56" s="201"/>
      <c r="F56" s="181"/>
      <c r="G56" s="202"/>
      <c r="H56" s="182"/>
      <c r="I56" s="174" t="s">
        <v>190</v>
      </c>
      <c r="J56" s="175">
        <v>700</v>
      </c>
      <c r="K56" s="310">
        <v>234.91</v>
      </c>
      <c r="L56" s="310">
        <v>0.2411</v>
      </c>
      <c r="M56" s="310">
        <v>1.04</v>
      </c>
      <c r="N56" s="203">
        <f t="shared" si="3"/>
        <v>41231.591128</v>
      </c>
      <c r="O56" s="598">
        <v>242</v>
      </c>
      <c r="P56" s="604">
        <f t="shared" si="4"/>
        <v>14254.35007568</v>
      </c>
      <c r="Q56" s="625"/>
      <c r="R56" s="718">
        <v>0</v>
      </c>
      <c r="S56" s="717">
        <f t="shared" si="5"/>
        <v>242</v>
      </c>
      <c r="T56" s="690"/>
    </row>
    <row r="57" spans="1:20" ht="12.75">
      <c r="A57" s="177"/>
      <c r="B57" s="178"/>
      <c r="C57" s="178"/>
      <c r="D57" s="179"/>
      <c r="E57" s="201"/>
      <c r="F57" s="181"/>
      <c r="G57" s="202"/>
      <c r="H57" s="182"/>
      <c r="I57" s="174" t="s">
        <v>187</v>
      </c>
      <c r="J57" s="175">
        <v>0</v>
      </c>
      <c r="K57" s="310">
        <v>234.91</v>
      </c>
      <c r="L57" s="310">
        <v>1</v>
      </c>
      <c r="M57" s="310">
        <v>1.04</v>
      </c>
      <c r="N57" s="203">
        <f t="shared" si="3"/>
        <v>0</v>
      </c>
      <c r="O57" s="598">
        <v>0</v>
      </c>
      <c r="P57" s="604">
        <f t="shared" si="4"/>
        <v>0</v>
      </c>
      <c r="Q57" s="625"/>
      <c r="R57" s="718"/>
      <c r="S57" s="717">
        <f t="shared" si="5"/>
        <v>0</v>
      </c>
      <c r="T57" s="690"/>
    </row>
    <row r="58" spans="1:20" ht="17.25">
      <c r="A58" s="177"/>
      <c r="B58" s="178"/>
      <c r="C58" s="178"/>
      <c r="D58" s="179"/>
      <c r="E58" s="201"/>
      <c r="F58" s="181"/>
      <c r="G58" s="202"/>
      <c r="H58" s="182"/>
      <c r="I58" s="183" t="s">
        <v>80</v>
      </c>
      <c r="J58" s="175">
        <v>645</v>
      </c>
      <c r="K58" s="310">
        <v>234.91</v>
      </c>
      <c r="L58" s="310">
        <v>1.5948</v>
      </c>
      <c r="M58" s="310">
        <v>1.04</v>
      </c>
      <c r="N58" s="203">
        <f t="shared" si="3"/>
        <v>251304.80113440004</v>
      </c>
      <c r="O58" s="598">
        <v>88</v>
      </c>
      <c r="P58" s="604">
        <f t="shared" si="4"/>
        <v>34286.54651135999</v>
      </c>
      <c r="Q58" s="625"/>
      <c r="R58" s="718">
        <v>199</v>
      </c>
      <c r="S58" s="717">
        <f t="shared" si="5"/>
        <v>287</v>
      </c>
      <c r="T58" s="690"/>
    </row>
    <row r="59" spans="1:20" ht="12.75">
      <c r="A59" s="177"/>
      <c r="B59" s="178"/>
      <c r="C59" s="178"/>
      <c r="D59" s="179"/>
      <c r="E59" s="201"/>
      <c r="F59" s="181"/>
      <c r="G59" s="202"/>
      <c r="H59" s="182"/>
      <c r="I59" s="174" t="s">
        <v>82</v>
      </c>
      <c r="J59" s="175">
        <v>0</v>
      </c>
      <c r="K59" s="310">
        <v>234.91</v>
      </c>
      <c r="L59" s="310">
        <v>1</v>
      </c>
      <c r="M59" s="310">
        <v>1.04</v>
      </c>
      <c r="N59" s="203">
        <f t="shared" si="3"/>
        <v>0</v>
      </c>
      <c r="O59" s="598">
        <v>0</v>
      </c>
      <c r="P59" s="604">
        <f t="shared" si="4"/>
        <v>0</v>
      </c>
      <c r="Q59" s="625"/>
      <c r="R59" s="718"/>
      <c r="S59" s="717">
        <f t="shared" si="5"/>
        <v>0</v>
      </c>
      <c r="T59" s="690"/>
    </row>
    <row r="60" spans="1:20" ht="12.75">
      <c r="A60" s="177"/>
      <c r="B60" s="178"/>
      <c r="C60" s="178"/>
      <c r="D60" s="179"/>
      <c r="E60" s="201"/>
      <c r="F60" s="181"/>
      <c r="G60" s="202"/>
      <c r="H60" s="182"/>
      <c r="I60" s="174" t="s">
        <v>191</v>
      </c>
      <c r="J60" s="175">
        <v>0</v>
      </c>
      <c r="K60" s="310">
        <v>234.91</v>
      </c>
      <c r="L60" s="310">
        <v>1</v>
      </c>
      <c r="M60" s="310">
        <v>1.04</v>
      </c>
      <c r="N60" s="203">
        <f t="shared" si="3"/>
        <v>0</v>
      </c>
      <c r="O60" s="598">
        <v>0</v>
      </c>
      <c r="P60" s="604">
        <f t="shared" si="4"/>
        <v>0</v>
      </c>
      <c r="Q60" s="625"/>
      <c r="R60" s="718"/>
      <c r="S60" s="717">
        <f t="shared" si="5"/>
        <v>0</v>
      </c>
      <c r="T60" s="690"/>
    </row>
    <row r="61" spans="1:20" ht="12.75">
      <c r="A61" s="177"/>
      <c r="B61" s="178"/>
      <c r="C61" s="178"/>
      <c r="D61" s="179"/>
      <c r="E61" s="201"/>
      <c r="F61" s="181"/>
      <c r="G61" s="202"/>
      <c r="H61" s="182"/>
      <c r="I61" s="174" t="s">
        <v>81</v>
      </c>
      <c r="J61" s="175">
        <v>0</v>
      </c>
      <c r="K61" s="310">
        <v>234.91</v>
      </c>
      <c r="L61" s="310">
        <v>1</v>
      </c>
      <c r="M61" s="310">
        <v>1.04</v>
      </c>
      <c r="N61" s="203">
        <f t="shared" si="3"/>
        <v>0</v>
      </c>
      <c r="O61" s="598">
        <v>0</v>
      </c>
      <c r="P61" s="604">
        <f t="shared" si="4"/>
        <v>0</v>
      </c>
      <c r="Q61" s="625"/>
      <c r="R61" s="718"/>
      <c r="S61" s="717">
        <f t="shared" si="5"/>
        <v>0</v>
      </c>
      <c r="T61" s="690"/>
    </row>
    <row r="62" spans="1:20" ht="12.75">
      <c r="A62" s="177"/>
      <c r="B62" s="178"/>
      <c r="C62" s="178"/>
      <c r="D62" s="179"/>
      <c r="E62" s="201"/>
      <c r="F62" s="181"/>
      <c r="G62" s="202"/>
      <c r="H62" s="182"/>
      <c r="I62" s="174" t="s">
        <v>82</v>
      </c>
      <c r="J62" s="175">
        <v>0</v>
      </c>
      <c r="K62" s="310">
        <v>234.91</v>
      </c>
      <c r="L62" s="310">
        <v>1</v>
      </c>
      <c r="M62" s="310">
        <v>1.04</v>
      </c>
      <c r="N62" s="203">
        <f t="shared" si="3"/>
        <v>0</v>
      </c>
      <c r="O62" s="598">
        <v>0</v>
      </c>
      <c r="P62" s="604">
        <f t="shared" si="4"/>
        <v>0</v>
      </c>
      <c r="Q62" s="625"/>
      <c r="R62" s="718"/>
      <c r="S62" s="717">
        <f t="shared" si="5"/>
        <v>0</v>
      </c>
      <c r="T62" s="690"/>
    </row>
    <row r="63" spans="1:20" ht="12.75">
      <c r="A63" s="177"/>
      <c r="B63" s="178"/>
      <c r="C63" s="178"/>
      <c r="D63" s="179"/>
      <c r="E63" s="201"/>
      <c r="F63" s="181"/>
      <c r="G63" s="202"/>
      <c r="H63" s="182"/>
      <c r="I63" s="174" t="s">
        <v>283</v>
      </c>
      <c r="J63" s="175">
        <v>0</v>
      </c>
      <c r="K63" s="310">
        <v>234.91</v>
      </c>
      <c r="L63" s="310">
        <v>1</v>
      </c>
      <c r="M63" s="310">
        <v>1.04</v>
      </c>
      <c r="N63" s="203">
        <f t="shared" si="3"/>
        <v>0</v>
      </c>
      <c r="O63" s="598">
        <v>0</v>
      </c>
      <c r="P63" s="604">
        <f t="shared" si="4"/>
        <v>0</v>
      </c>
      <c r="Q63" s="625"/>
      <c r="R63" s="718"/>
      <c r="S63" s="717">
        <f t="shared" si="5"/>
        <v>0</v>
      </c>
      <c r="T63" s="690"/>
    </row>
    <row r="64" spans="1:20" ht="12.75">
      <c r="A64" s="177"/>
      <c r="B64" s="178"/>
      <c r="C64" s="178"/>
      <c r="D64" s="179"/>
      <c r="E64" s="201"/>
      <c r="F64" s="181"/>
      <c r="G64" s="202"/>
      <c r="H64" s="182"/>
      <c r="I64" s="174" t="s">
        <v>83</v>
      </c>
      <c r="J64" s="175">
        <v>0</v>
      </c>
      <c r="K64" s="310">
        <v>234.91</v>
      </c>
      <c r="L64" s="310">
        <v>1</v>
      </c>
      <c r="M64" s="310">
        <v>1.04</v>
      </c>
      <c r="N64" s="203">
        <f t="shared" si="3"/>
        <v>0</v>
      </c>
      <c r="O64" s="598">
        <v>0</v>
      </c>
      <c r="P64" s="604">
        <f t="shared" si="4"/>
        <v>0</v>
      </c>
      <c r="Q64" s="625"/>
      <c r="R64" s="718"/>
      <c r="S64" s="717">
        <f t="shared" si="5"/>
        <v>0</v>
      </c>
      <c r="T64" s="690"/>
    </row>
    <row r="65" spans="1:20" ht="17.25">
      <c r="A65" s="177"/>
      <c r="B65" s="178"/>
      <c r="C65" s="178"/>
      <c r="D65" s="179"/>
      <c r="E65" s="201"/>
      <c r="F65" s="181"/>
      <c r="G65" s="202"/>
      <c r="H65" s="182"/>
      <c r="I65" s="183" t="s">
        <v>163</v>
      </c>
      <c r="J65" s="175">
        <v>300</v>
      </c>
      <c r="K65" s="310">
        <v>234.91</v>
      </c>
      <c r="L65" s="310">
        <v>3.5534</v>
      </c>
      <c r="M65" s="310">
        <v>1.04</v>
      </c>
      <c r="N65" s="203">
        <f t="shared" si="3"/>
        <v>260435.50852799998</v>
      </c>
      <c r="O65" s="598">
        <v>49</v>
      </c>
      <c r="P65" s="604">
        <f t="shared" si="4"/>
        <v>42537.79972624</v>
      </c>
      <c r="Q65" s="625"/>
      <c r="R65" s="718">
        <v>57</v>
      </c>
      <c r="S65" s="717">
        <f t="shared" si="5"/>
        <v>106</v>
      </c>
      <c r="T65" s="690"/>
    </row>
    <row r="66" spans="1:20" ht="12.75">
      <c r="A66" s="177"/>
      <c r="B66" s="178"/>
      <c r="C66" s="178"/>
      <c r="D66" s="179"/>
      <c r="E66" s="201"/>
      <c r="F66" s="181"/>
      <c r="G66" s="202"/>
      <c r="H66" s="182"/>
      <c r="I66" s="174" t="s">
        <v>192</v>
      </c>
      <c r="J66" s="175">
        <v>26167</v>
      </c>
      <c r="K66" s="310">
        <v>234.91</v>
      </c>
      <c r="L66" s="310">
        <v>0.5845</v>
      </c>
      <c r="M66" s="310">
        <v>1.04</v>
      </c>
      <c r="N66" s="203">
        <f t="shared" si="3"/>
        <v>3736571.4749636003</v>
      </c>
      <c r="O66" s="598">
        <v>7256</v>
      </c>
      <c r="P66" s="604">
        <f t="shared" si="4"/>
        <v>1036135.6908448001</v>
      </c>
      <c r="Q66" s="625"/>
      <c r="R66" s="718">
        <v>9884</v>
      </c>
      <c r="S66" s="717">
        <f t="shared" si="5"/>
        <v>17140</v>
      </c>
      <c r="T66" s="690"/>
    </row>
    <row r="67" spans="1:20" ht="12.75">
      <c r="A67" s="177"/>
      <c r="B67" s="178"/>
      <c r="C67" s="178"/>
      <c r="D67" s="179"/>
      <c r="E67" s="201"/>
      <c r="F67" s="181"/>
      <c r="G67" s="202"/>
      <c r="H67" s="182"/>
      <c r="I67" s="174" t="s">
        <v>193</v>
      </c>
      <c r="J67" s="175">
        <v>0</v>
      </c>
      <c r="K67" s="310">
        <v>234.91</v>
      </c>
      <c r="L67" s="310">
        <v>1</v>
      </c>
      <c r="M67" s="310">
        <v>1.04</v>
      </c>
      <c r="N67" s="203">
        <f t="shared" si="3"/>
        <v>0</v>
      </c>
      <c r="O67" s="598">
        <v>0</v>
      </c>
      <c r="P67" s="604">
        <f t="shared" si="4"/>
        <v>0</v>
      </c>
      <c r="Q67" s="625"/>
      <c r="R67" s="718"/>
      <c r="S67" s="717">
        <f t="shared" si="5"/>
        <v>0</v>
      </c>
      <c r="T67" s="690"/>
    </row>
    <row r="68" spans="1:20" ht="12.75">
      <c r="A68" s="177"/>
      <c r="B68" s="178"/>
      <c r="C68" s="178"/>
      <c r="D68" s="179"/>
      <c r="E68" s="201"/>
      <c r="F68" s="181"/>
      <c r="G68" s="202"/>
      <c r="H68" s="182"/>
      <c r="I68" s="174" t="s">
        <v>194</v>
      </c>
      <c r="J68" s="175">
        <v>0</v>
      </c>
      <c r="K68" s="310">
        <v>234.91</v>
      </c>
      <c r="L68" s="310">
        <v>1</v>
      </c>
      <c r="M68" s="310">
        <v>1.04</v>
      </c>
      <c r="N68" s="203">
        <f t="shared" si="3"/>
        <v>0</v>
      </c>
      <c r="O68" s="598">
        <v>0</v>
      </c>
      <c r="P68" s="604">
        <f t="shared" si="4"/>
        <v>0</v>
      </c>
      <c r="Q68" s="625"/>
      <c r="R68" s="718"/>
      <c r="S68" s="717">
        <f t="shared" si="5"/>
        <v>0</v>
      </c>
      <c r="T68" s="690"/>
    </row>
    <row r="69" spans="1:20" ht="33.75">
      <c r="A69" s="177"/>
      <c r="B69" s="178"/>
      <c r="C69" s="178"/>
      <c r="D69" s="179"/>
      <c r="E69" s="201"/>
      <c r="F69" s="181"/>
      <c r="G69" s="202"/>
      <c r="H69" s="182"/>
      <c r="I69" s="183" t="s">
        <v>84</v>
      </c>
      <c r="J69" s="318">
        <v>192</v>
      </c>
      <c r="K69" s="310">
        <v>234.91</v>
      </c>
      <c r="L69" s="318">
        <v>13.6</v>
      </c>
      <c r="M69" s="310">
        <v>1.04</v>
      </c>
      <c r="N69" s="470">
        <f t="shared" si="3"/>
        <v>637932.87168</v>
      </c>
      <c r="O69" s="598">
        <v>0</v>
      </c>
      <c r="P69" s="604">
        <f t="shared" si="4"/>
        <v>0</v>
      </c>
      <c r="Q69" s="625"/>
      <c r="R69" s="718">
        <v>96</v>
      </c>
      <c r="S69" s="717">
        <f t="shared" si="5"/>
        <v>96</v>
      </c>
      <c r="T69" s="690"/>
    </row>
    <row r="70" spans="1:20" ht="12.75">
      <c r="A70" s="177"/>
      <c r="B70" s="178"/>
      <c r="C70" s="178"/>
      <c r="D70" s="179"/>
      <c r="E70" s="201"/>
      <c r="F70" s="181"/>
      <c r="G70" s="202"/>
      <c r="H70" s="182"/>
      <c r="I70" s="174" t="s">
        <v>195</v>
      </c>
      <c r="J70" s="175">
        <v>0</v>
      </c>
      <c r="K70" s="310">
        <v>234.91</v>
      </c>
      <c r="L70" s="310">
        <v>1</v>
      </c>
      <c r="M70" s="310">
        <v>1.04</v>
      </c>
      <c r="N70" s="203">
        <f t="shared" si="3"/>
        <v>0</v>
      </c>
      <c r="O70" s="598">
        <v>0</v>
      </c>
      <c r="P70" s="604">
        <f t="shared" si="4"/>
        <v>0</v>
      </c>
      <c r="Q70" s="625"/>
      <c r="R70" s="718"/>
      <c r="S70" s="717">
        <f t="shared" si="5"/>
        <v>0</v>
      </c>
      <c r="T70" s="690"/>
    </row>
    <row r="71" spans="1:20" ht="12.75">
      <c r="A71" s="177"/>
      <c r="B71" s="178"/>
      <c r="C71" s="178"/>
      <c r="D71" s="179"/>
      <c r="E71" s="201"/>
      <c r="F71" s="181"/>
      <c r="G71" s="202"/>
      <c r="H71" s="182"/>
      <c r="I71" s="174" t="s">
        <v>196</v>
      </c>
      <c r="J71" s="175">
        <v>0</v>
      </c>
      <c r="K71" s="310">
        <v>234.91</v>
      </c>
      <c r="L71" s="310">
        <v>1</v>
      </c>
      <c r="M71" s="310">
        <v>1.04</v>
      </c>
      <c r="N71" s="203">
        <f t="shared" si="3"/>
        <v>0</v>
      </c>
      <c r="O71" s="598">
        <v>0</v>
      </c>
      <c r="P71" s="604">
        <f t="shared" si="4"/>
        <v>0</v>
      </c>
      <c r="Q71" s="625"/>
      <c r="R71" s="718"/>
      <c r="S71" s="717">
        <f t="shared" si="5"/>
        <v>0</v>
      </c>
      <c r="T71" s="690"/>
    </row>
    <row r="72" spans="1:20" ht="12.75">
      <c r="A72" s="177"/>
      <c r="B72" s="178"/>
      <c r="C72" s="178"/>
      <c r="D72" s="179"/>
      <c r="E72" s="201"/>
      <c r="F72" s="181"/>
      <c r="G72" s="202"/>
      <c r="H72" s="182"/>
      <c r="I72" s="174" t="s">
        <v>197</v>
      </c>
      <c r="J72" s="175">
        <v>0</v>
      </c>
      <c r="K72" s="310">
        <v>234.91</v>
      </c>
      <c r="L72" s="310">
        <v>1</v>
      </c>
      <c r="M72" s="310">
        <v>1.04</v>
      </c>
      <c r="N72" s="203">
        <f t="shared" si="3"/>
        <v>0</v>
      </c>
      <c r="O72" s="598">
        <v>0</v>
      </c>
      <c r="P72" s="604">
        <f t="shared" si="4"/>
        <v>0</v>
      </c>
      <c r="Q72" s="625"/>
      <c r="R72" s="718"/>
      <c r="S72" s="717">
        <f t="shared" si="5"/>
        <v>0</v>
      </c>
      <c r="T72" s="690"/>
    </row>
    <row r="73" spans="1:20" ht="12.75">
      <c r="A73" s="177"/>
      <c r="B73" s="178"/>
      <c r="C73" s="178"/>
      <c r="D73" s="179"/>
      <c r="E73" s="201"/>
      <c r="F73" s="181"/>
      <c r="G73" s="202"/>
      <c r="H73" s="182"/>
      <c r="I73" s="174" t="s">
        <v>198</v>
      </c>
      <c r="J73" s="175">
        <v>0</v>
      </c>
      <c r="K73" s="310">
        <v>234.91</v>
      </c>
      <c r="L73" s="310">
        <v>1</v>
      </c>
      <c r="M73" s="310">
        <v>1.04</v>
      </c>
      <c r="N73" s="203">
        <f t="shared" si="3"/>
        <v>0</v>
      </c>
      <c r="O73" s="598">
        <v>0</v>
      </c>
      <c r="P73" s="604">
        <f t="shared" si="4"/>
        <v>0</v>
      </c>
      <c r="Q73" s="625"/>
      <c r="R73" s="718"/>
      <c r="S73" s="717">
        <f t="shared" si="5"/>
        <v>0</v>
      </c>
      <c r="T73" s="690"/>
    </row>
    <row r="74" spans="1:20" ht="12.75">
      <c r="A74" s="177"/>
      <c r="B74" s="178"/>
      <c r="C74" s="178"/>
      <c r="D74" s="179"/>
      <c r="E74" s="201"/>
      <c r="F74" s="181"/>
      <c r="G74" s="202"/>
      <c r="H74" s="182"/>
      <c r="I74" s="174" t="s">
        <v>199</v>
      </c>
      <c r="J74" s="175">
        <v>0</v>
      </c>
      <c r="K74" s="310">
        <v>234.91</v>
      </c>
      <c r="L74" s="310">
        <v>5.5814</v>
      </c>
      <c r="M74" s="310">
        <v>1.04</v>
      </c>
      <c r="N74" s="203">
        <f t="shared" si="3"/>
        <v>0</v>
      </c>
      <c r="O74" s="598">
        <v>0</v>
      </c>
      <c r="P74" s="604">
        <f t="shared" si="4"/>
        <v>0</v>
      </c>
      <c r="Q74" s="625"/>
      <c r="R74" s="718"/>
      <c r="S74" s="717">
        <f t="shared" si="5"/>
        <v>0</v>
      </c>
      <c r="T74" s="690"/>
    </row>
    <row r="75" spans="1:20" ht="12.75">
      <c r="A75" s="177"/>
      <c r="B75" s="178"/>
      <c r="C75" s="178"/>
      <c r="D75" s="179"/>
      <c r="E75" s="201"/>
      <c r="F75" s="181"/>
      <c r="G75" s="202"/>
      <c r="H75" s="182"/>
      <c r="I75" s="174" t="s">
        <v>200</v>
      </c>
      <c r="J75" s="175">
        <v>0</v>
      </c>
      <c r="K75" s="310">
        <v>234.91</v>
      </c>
      <c r="L75" s="310">
        <v>9.6655</v>
      </c>
      <c r="M75" s="310">
        <v>1.04</v>
      </c>
      <c r="N75" s="203">
        <f t="shared" si="3"/>
        <v>0</v>
      </c>
      <c r="O75" s="598">
        <v>0</v>
      </c>
      <c r="P75" s="604">
        <f t="shared" si="4"/>
        <v>0</v>
      </c>
      <c r="Q75" s="625"/>
      <c r="R75" s="718"/>
      <c r="S75" s="717">
        <f t="shared" si="5"/>
        <v>0</v>
      </c>
      <c r="T75" s="690"/>
    </row>
    <row r="76" spans="1:20" ht="12.75">
      <c r="A76" s="177"/>
      <c r="B76" s="178"/>
      <c r="C76" s="178"/>
      <c r="D76" s="179"/>
      <c r="E76" s="201"/>
      <c r="F76" s="181"/>
      <c r="G76" s="202"/>
      <c r="H76" s="182"/>
      <c r="I76" s="174" t="s">
        <v>201</v>
      </c>
      <c r="J76" s="175">
        <v>0</v>
      </c>
      <c r="K76" s="310">
        <v>234.91</v>
      </c>
      <c r="L76" s="310">
        <v>1.83</v>
      </c>
      <c r="M76" s="310">
        <v>1.04</v>
      </c>
      <c r="N76" s="203">
        <f t="shared" si="3"/>
        <v>0</v>
      </c>
      <c r="O76" s="598">
        <v>0</v>
      </c>
      <c r="P76" s="604">
        <f t="shared" si="4"/>
        <v>0</v>
      </c>
      <c r="Q76" s="625"/>
      <c r="R76" s="718"/>
      <c r="S76" s="717">
        <f t="shared" si="5"/>
        <v>0</v>
      </c>
      <c r="T76" s="690"/>
    </row>
    <row r="77" spans="1:20" ht="12.75">
      <c r="A77" s="177"/>
      <c r="B77" s="178"/>
      <c r="C77" s="178"/>
      <c r="D77" s="179"/>
      <c r="E77" s="201"/>
      <c r="F77" s="181"/>
      <c r="G77" s="202"/>
      <c r="H77" s="182"/>
      <c r="I77" s="174" t="s">
        <v>85</v>
      </c>
      <c r="J77" s="175">
        <v>0</v>
      </c>
      <c r="K77" s="310">
        <v>234.91</v>
      </c>
      <c r="L77" s="310">
        <v>2.2829</v>
      </c>
      <c r="M77" s="310">
        <v>1.04</v>
      </c>
      <c r="N77" s="203">
        <f t="shared" si="3"/>
        <v>0</v>
      </c>
      <c r="O77" s="598">
        <v>0</v>
      </c>
      <c r="P77" s="604">
        <f t="shared" si="4"/>
        <v>0</v>
      </c>
      <c r="Q77" s="625"/>
      <c r="R77" s="718"/>
      <c r="S77" s="717">
        <f t="shared" si="5"/>
        <v>0</v>
      </c>
      <c r="T77" s="690"/>
    </row>
    <row r="78" spans="1:20" ht="12.75">
      <c r="A78" s="177"/>
      <c r="B78" s="178"/>
      <c r="C78" s="178"/>
      <c r="D78" s="179"/>
      <c r="E78" s="201"/>
      <c r="F78" s="181"/>
      <c r="G78" s="202"/>
      <c r="H78" s="182"/>
      <c r="I78" s="174" t="s">
        <v>86</v>
      </c>
      <c r="J78" s="175">
        <v>0</v>
      </c>
      <c r="K78" s="310">
        <v>234.91</v>
      </c>
      <c r="L78" s="310">
        <v>1</v>
      </c>
      <c r="M78" s="310">
        <v>1.04</v>
      </c>
      <c r="N78" s="203">
        <f t="shared" si="3"/>
        <v>0</v>
      </c>
      <c r="O78" s="598">
        <v>0</v>
      </c>
      <c r="P78" s="604">
        <f t="shared" si="4"/>
        <v>0</v>
      </c>
      <c r="Q78" s="625"/>
      <c r="R78" s="718"/>
      <c r="S78" s="717">
        <f t="shared" si="5"/>
        <v>0</v>
      </c>
      <c r="T78" s="690"/>
    </row>
    <row r="79" spans="1:20" ht="12.75">
      <c r="A79" s="177"/>
      <c r="B79" s="178"/>
      <c r="C79" s="178"/>
      <c r="D79" s="179"/>
      <c r="E79" s="201"/>
      <c r="F79" s="181"/>
      <c r="G79" s="202"/>
      <c r="H79" s="182"/>
      <c r="I79" s="174" t="s">
        <v>202</v>
      </c>
      <c r="J79" s="175">
        <v>1102</v>
      </c>
      <c r="K79" s="310">
        <v>234.91</v>
      </c>
      <c r="L79" s="310">
        <v>0.3585</v>
      </c>
      <c r="M79" s="310">
        <v>1.04</v>
      </c>
      <c r="N79" s="203">
        <f t="shared" si="3"/>
        <v>96517.3965288</v>
      </c>
      <c r="O79" s="598">
        <v>125</v>
      </c>
      <c r="P79" s="604">
        <f t="shared" si="4"/>
        <v>10947.980549999998</v>
      </c>
      <c r="Q79" s="625"/>
      <c r="R79" s="718">
        <v>693</v>
      </c>
      <c r="S79" s="717">
        <f t="shared" si="5"/>
        <v>818</v>
      </c>
      <c r="T79" s="690"/>
    </row>
    <row r="80" spans="1:20" ht="12.75">
      <c r="A80" s="177"/>
      <c r="B80" s="178"/>
      <c r="C80" s="178"/>
      <c r="D80" s="179"/>
      <c r="E80" s="201"/>
      <c r="F80" s="181"/>
      <c r="G80" s="202"/>
      <c r="H80" s="182"/>
      <c r="I80" s="174" t="s">
        <v>265</v>
      </c>
      <c r="J80" s="175">
        <v>551</v>
      </c>
      <c r="K80" s="310">
        <v>234.91</v>
      </c>
      <c r="L80" s="310">
        <v>0.6705</v>
      </c>
      <c r="M80" s="310">
        <v>1.04</v>
      </c>
      <c r="N80" s="203">
        <f t="shared" si="3"/>
        <v>90257.9001012</v>
      </c>
      <c r="O80" s="598">
        <v>125</v>
      </c>
      <c r="P80" s="604">
        <f t="shared" si="4"/>
        <v>20475.930149999997</v>
      </c>
      <c r="Q80" s="625"/>
      <c r="R80" s="718">
        <v>284</v>
      </c>
      <c r="S80" s="717">
        <f t="shared" si="5"/>
        <v>409</v>
      </c>
      <c r="T80" s="690"/>
    </row>
    <row r="81" spans="1:20" ht="12.75">
      <c r="A81" s="177"/>
      <c r="B81" s="178"/>
      <c r="C81" s="178"/>
      <c r="D81" s="179"/>
      <c r="E81" s="201"/>
      <c r="F81" s="181"/>
      <c r="G81" s="202"/>
      <c r="H81" s="182"/>
      <c r="I81" s="174" t="s">
        <v>204</v>
      </c>
      <c r="J81" s="175">
        <v>551</v>
      </c>
      <c r="K81" s="310">
        <v>234.91</v>
      </c>
      <c r="L81" s="310">
        <v>0.6653</v>
      </c>
      <c r="M81" s="310">
        <v>1.04</v>
      </c>
      <c r="N81" s="203">
        <f t="shared" si="3"/>
        <v>89557.91340392001</v>
      </c>
      <c r="O81" s="598">
        <v>125</v>
      </c>
      <c r="P81" s="604">
        <f t="shared" si="4"/>
        <v>20317.13099</v>
      </c>
      <c r="Q81" s="625"/>
      <c r="R81" s="718">
        <v>284</v>
      </c>
      <c r="S81" s="717">
        <f t="shared" si="5"/>
        <v>409</v>
      </c>
      <c r="T81" s="690"/>
    </row>
    <row r="82" spans="1:20" ht="12.75">
      <c r="A82" s="177"/>
      <c r="B82" s="178"/>
      <c r="C82" s="178"/>
      <c r="D82" s="179"/>
      <c r="E82" s="201"/>
      <c r="F82" s="181"/>
      <c r="G82" s="202"/>
      <c r="H82" s="182"/>
      <c r="I82" s="174" t="s">
        <v>205</v>
      </c>
      <c r="J82" s="175">
        <v>0</v>
      </c>
      <c r="K82" s="310">
        <v>234.91</v>
      </c>
      <c r="L82" s="310">
        <v>1</v>
      </c>
      <c r="M82" s="310">
        <v>1.04</v>
      </c>
      <c r="N82" s="203">
        <f t="shared" si="3"/>
        <v>0</v>
      </c>
      <c r="O82" s="598">
        <v>0</v>
      </c>
      <c r="P82" s="604">
        <f t="shared" si="4"/>
        <v>0</v>
      </c>
      <c r="Q82" s="625"/>
      <c r="R82" s="718"/>
      <c r="S82" s="717">
        <f t="shared" si="5"/>
        <v>0</v>
      </c>
      <c r="T82" s="690"/>
    </row>
    <row r="83" spans="1:20" ht="12.75">
      <c r="A83" s="177"/>
      <c r="B83" s="178"/>
      <c r="C83" s="178"/>
      <c r="D83" s="179"/>
      <c r="E83" s="201"/>
      <c r="F83" s="181"/>
      <c r="G83" s="202"/>
      <c r="H83" s="182"/>
      <c r="I83" s="174" t="s">
        <v>87</v>
      </c>
      <c r="J83" s="175">
        <v>0</v>
      </c>
      <c r="K83" s="310">
        <v>234.91</v>
      </c>
      <c r="L83" s="310">
        <v>1.8092</v>
      </c>
      <c r="M83" s="310">
        <v>1.04</v>
      </c>
      <c r="N83" s="203">
        <f t="shared" si="3"/>
        <v>0</v>
      </c>
      <c r="O83" s="598">
        <v>0</v>
      </c>
      <c r="P83" s="604">
        <f t="shared" si="4"/>
        <v>0</v>
      </c>
      <c r="Q83" s="625"/>
      <c r="R83" s="718"/>
      <c r="S83" s="717">
        <f t="shared" si="5"/>
        <v>0</v>
      </c>
      <c r="T83" s="690"/>
    </row>
    <row r="84" spans="1:20" ht="12.75">
      <c r="A84" s="177"/>
      <c r="B84" s="178"/>
      <c r="C84" s="178"/>
      <c r="D84" s="179"/>
      <c r="E84" s="201"/>
      <c r="F84" s="181"/>
      <c r="G84" s="202"/>
      <c r="H84" s="182"/>
      <c r="I84" s="174" t="s">
        <v>86</v>
      </c>
      <c r="J84" s="175">
        <v>0</v>
      </c>
      <c r="K84" s="310">
        <v>234.91</v>
      </c>
      <c r="L84" s="310">
        <v>10.779</v>
      </c>
      <c r="M84" s="310">
        <v>1.04</v>
      </c>
      <c r="N84" s="203">
        <f t="shared" si="3"/>
        <v>0</v>
      </c>
      <c r="O84" s="598">
        <v>0</v>
      </c>
      <c r="P84" s="604">
        <f t="shared" si="4"/>
        <v>0</v>
      </c>
      <c r="Q84" s="625"/>
      <c r="R84" s="718"/>
      <c r="S84" s="717">
        <f t="shared" si="5"/>
        <v>0</v>
      </c>
      <c r="T84" s="690"/>
    </row>
    <row r="85" spans="1:20" ht="12.75">
      <c r="A85" s="177"/>
      <c r="B85" s="178"/>
      <c r="C85" s="178"/>
      <c r="D85" s="179"/>
      <c r="E85" s="201"/>
      <c r="F85" s="181"/>
      <c r="G85" s="202"/>
      <c r="H85" s="182"/>
      <c r="I85" s="174" t="s">
        <v>88</v>
      </c>
      <c r="J85" s="175">
        <v>0</v>
      </c>
      <c r="K85" s="310">
        <v>234.91</v>
      </c>
      <c r="L85" s="310">
        <v>8.8453</v>
      </c>
      <c r="M85" s="310">
        <v>1.04</v>
      </c>
      <c r="N85" s="203">
        <f t="shared" si="3"/>
        <v>0</v>
      </c>
      <c r="O85" s="598">
        <v>0</v>
      </c>
      <c r="P85" s="604">
        <f t="shared" si="4"/>
        <v>0</v>
      </c>
      <c r="Q85" s="625"/>
      <c r="R85" s="718"/>
      <c r="S85" s="717">
        <f t="shared" si="5"/>
        <v>0</v>
      </c>
      <c r="T85" s="690"/>
    </row>
    <row r="86" spans="1:20" ht="12.75">
      <c r="A86" s="177"/>
      <c r="B86" s="178"/>
      <c r="C86" s="178"/>
      <c r="D86" s="179"/>
      <c r="E86" s="201"/>
      <c r="F86" s="181"/>
      <c r="G86" s="202"/>
      <c r="H86" s="182"/>
      <c r="I86" s="174" t="s">
        <v>206</v>
      </c>
      <c r="J86" s="175">
        <v>0</v>
      </c>
      <c r="K86" s="310">
        <v>234.91</v>
      </c>
      <c r="L86" s="310">
        <v>2.1659</v>
      </c>
      <c r="M86" s="310">
        <v>1.04</v>
      </c>
      <c r="N86" s="203">
        <f t="shared" si="3"/>
        <v>0</v>
      </c>
      <c r="O86" s="598">
        <v>0</v>
      </c>
      <c r="P86" s="604">
        <f t="shared" si="4"/>
        <v>0</v>
      </c>
      <c r="Q86" s="625"/>
      <c r="R86" s="718"/>
      <c r="S86" s="717">
        <f t="shared" si="5"/>
        <v>0</v>
      </c>
      <c r="T86" s="690"/>
    </row>
    <row r="87" spans="1:20" ht="17.25">
      <c r="A87" s="177"/>
      <c r="B87" s="178"/>
      <c r="C87" s="178"/>
      <c r="D87" s="179"/>
      <c r="E87" s="201"/>
      <c r="F87" s="181"/>
      <c r="G87" s="202"/>
      <c r="H87" s="182"/>
      <c r="I87" s="183" t="s">
        <v>89</v>
      </c>
      <c r="J87" s="175">
        <v>12</v>
      </c>
      <c r="K87" s="310">
        <v>234.91</v>
      </c>
      <c r="L87" s="310">
        <v>4.0229</v>
      </c>
      <c r="M87" s="310">
        <v>1.04</v>
      </c>
      <c r="N87" s="203">
        <f t="shared" si="3"/>
        <v>11793.84259872</v>
      </c>
      <c r="O87" s="598">
        <v>3</v>
      </c>
      <c r="P87" s="604">
        <f t="shared" si="4"/>
        <v>2948.46064968</v>
      </c>
      <c r="Q87" s="625"/>
      <c r="R87" s="718">
        <v>4</v>
      </c>
      <c r="S87" s="717">
        <f t="shared" si="5"/>
        <v>7</v>
      </c>
      <c r="T87" s="690"/>
    </row>
    <row r="88" spans="1:20" ht="17.25">
      <c r="A88" s="177"/>
      <c r="B88" s="178"/>
      <c r="C88" s="178"/>
      <c r="D88" s="179"/>
      <c r="E88" s="201"/>
      <c r="F88" s="181"/>
      <c r="G88" s="202"/>
      <c r="H88" s="182"/>
      <c r="I88" s="183" t="s">
        <v>90</v>
      </c>
      <c r="J88" s="175">
        <v>40</v>
      </c>
      <c r="K88" s="310">
        <v>234.91</v>
      </c>
      <c r="L88" s="310">
        <v>1</v>
      </c>
      <c r="M88" s="310">
        <v>1.04</v>
      </c>
      <c r="N88" s="203">
        <f t="shared" si="3"/>
        <v>9772.256</v>
      </c>
      <c r="O88" s="598">
        <v>0</v>
      </c>
      <c r="P88" s="604">
        <f t="shared" si="4"/>
        <v>0</v>
      </c>
      <c r="Q88" s="625"/>
      <c r="R88" s="718">
        <v>33</v>
      </c>
      <c r="S88" s="717">
        <f t="shared" si="5"/>
        <v>33</v>
      </c>
      <c r="T88" s="690"/>
    </row>
    <row r="89" spans="1:20" ht="17.25">
      <c r="A89" s="177"/>
      <c r="B89" s="178"/>
      <c r="C89" s="178"/>
      <c r="D89" s="179"/>
      <c r="E89" s="201"/>
      <c r="F89" s="181"/>
      <c r="G89" s="202"/>
      <c r="H89" s="182"/>
      <c r="I89" s="183" t="s">
        <v>91</v>
      </c>
      <c r="J89" s="175">
        <v>40</v>
      </c>
      <c r="K89" s="310">
        <v>234.91</v>
      </c>
      <c r="L89" s="310">
        <v>1</v>
      </c>
      <c r="M89" s="310">
        <v>1.04</v>
      </c>
      <c r="N89" s="203">
        <f t="shared" si="3"/>
        <v>9772.256</v>
      </c>
      <c r="O89" s="598">
        <v>0</v>
      </c>
      <c r="P89" s="604">
        <f t="shared" si="4"/>
        <v>0</v>
      </c>
      <c r="Q89" s="625"/>
      <c r="R89" s="718">
        <v>33</v>
      </c>
      <c r="S89" s="717">
        <f t="shared" si="5"/>
        <v>33</v>
      </c>
      <c r="T89" s="690"/>
    </row>
    <row r="90" spans="1:20" ht="12.75">
      <c r="A90" s="177"/>
      <c r="B90" s="178"/>
      <c r="C90" s="178"/>
      <c r="D90" s="179"/>
      <c r="E90" s="201"/>
      <c r="F90" s="181"/>
      <c r="G90" s="202"/>
      <c r="H90" s="182"/>
      <c r="I90" s="174" t="s">
        <v>92</v>
      </c>
      <c r="J90" s="175">
        <v>167</v>
      </c>
      <c r="K90" s="310">
        <v>234.91</v>
      </c>
      <c r="L90" s="310">
        <v>1</v>
      </c>
      <c r="M90" s="310">
        <v>1.04</v>
      </c>
      <c r="N90" s="203">
        <f t="shared" si="3"/>
        <v>40799.1688</v>
      </c>
      <c r="O90" s="598">
        <v>13</v>
      </c>
      <c r="P90" s="604">
        <f t="shared" si="4"/>
        <v>3175.9832</v>
      </c>
      <c r="Q90" s="625"/>
      <c r="R90" s="718">
        <v>77</v>
      </c>
      <c r="S90" s="717">
        <f t="shared" si="5"/>
        <v>90</v>
      </c>
      <c r="T90" s="690"/>
    </row>
    <row r="91" spans="1:20" ht="12.75">
      <c r="A91" s="177"/>
      <c r="B91" s="178"/>
      <c r="C91" s="178"/>
      <c r="D91" s="179"/>
      <c r="E91" s="201"/>
      <c r="F91" s="181"/>
      <c r="G91" s="202"/>
      <c r="H91" s="182"/>
      <c r="I91" s="174" t="s">
        <v>93</v>
      </c>
      <c r="J91" s="175">
        <v>167</v>
      </c>
      <c r="K91" s="310">
        <v>234.91</v>
      </c>
      <c r="L91" s="310">
        <v>1</v>
      </c>
      <c r="M91" s="310">
        <v>1.04</v>
      </c>
      <c r="N91" s="203">
        <f t="shared" si="3"/>
        <v>40799.1688</v>
      </c>
      <c r="O91" s="598">
        <v>13</v>
      </c>
      <c r="P91" s="604">
        <f t="shared" si="4"/>
        <v>3175.9832</v>
      </c>
      <c r="Q91" s="625"/>
      <c r="R91" s="718">
        <v>77</v>
      </c>
      <c r="S91" s="717">
        <f t="shared" si="5"/>
        <v>90</v>
      </c>
      <c r="T91" s="690"/>
    </row>
    <row r="92" spans="1:20" ht="12.75">
      <c r="A92" s="177"/>
      <c r="B92" s="178"/>
      <c r="C92" s="178"/>
      <c r="D92" s="179"/>
      <c r="E92" s="201"/>
      <c r="F92" s="181"/>
      <c r="G92" s="202"/>
      <c r="H92" s="182"/>
      <c r="I92" s="174" t="s">
        <v>94</v>
      </c>
      <c r="J92" s="175">
        <v>167</v>
      </c>
      <c r="K92" s="310">
        <v>234.91</v>
      </c>
      <c r="L92" s="310">
        <v>1</v>
      </c>
      <c r="M92" s="310">
        <v>1.04</v>
      </c>
      <c r="N92" s="203">
        <f t="shared" si="3"/>
        <v>40799.1688</v>
      </c>
      <c r="O92" s="598">
        <v>13</v>
      </c>
      <c r="P92" s="604">
        <f t="shared" si="4"/>
        <v>3175.9832</v>
      </c>
      <c r="Q92" s="625"/>
      <c r="R92" s="718">
        <v>77</v>
      </c>
      <c r="S92" s="717">
        <f t="shared" si="5"/>
        <v>90</v>
      </c>
      <c r="T92" s="690"/>
    </row>
    <row r="93" spans="1:20" ht="12.75">
      <c r="A93" s="177"/>
      <c r="B93" s="178"/>
      <c r="C93" s="178"/>
      <c r="D93" s="179"/>
      <c r="E93" s="201"/>
      <c r="F93" s="181"/>
      <c r="G93" s="202"/>
      <c r="H93" s="182"/>
      <c r="I93" s="174" t="s">
        <v>95</v>
      </c>
      <c r="J93" s="175">
        <v>40</v>
      </c>
      <c r="K93" s="310">
        <v>234.91</v>
      </c>
      <c r="L93" s="310">
        <v>1</v>
      </c>
      <c r="M93" s="310">
        <v>1.04</v>
      </c>
      <c r="N93" s="203">
        <f t="shared" si="3"/>
        <v>9772.256</v>
      </c>
      <c r="O93" s="598">
        <v>0</v>
      </c>
      <c r="P93" s="604">
        <f t="shared" si="4"/>
        <v>0</v>
      </c>
      <c r="Q93" s="625"/>
      <c r="R93" s="718">
        <v>33</v>
      </c>
      <c r="S93" s="717">
        <f t="shared" si="5"/>
        <v>33</v>
      </c>
      <c r="T93" s="690"/>
    </row>
    <row r="94" spans="1:20" ht="12.75">
      <c r="A94" s="177"/>
      <c r="B94" s="178"/>
      <c r="C94" s="178"/>
      <c r="D94" s="179"/>
      <c r="E94" s="201"/>
      <c r="F94" s="181"/>
      <c r="G94" s="202"/>
      <c r="H94" s="182"/>
      <c r="I94" s="174" t="s">
        <v>96</v>
      </c>
      <c r="J94" s="175">
        <v>167</v>
      </c>
      <c r="K94" s="310">
        <v>234.91</v>
      </c>
      <c r="L94" s="310">
        <v>1</v>
      </c>
      <c r="M94" s="310">
        <v>1.04</v>
      </c>
      <c r="N94" s="203">
        <f t="shared" si="3"/>
        <v>40799.1688</v>
      </c>
      <c r="O94" s="598">
        <v>13</v>
      </c>
      <c r="P94" s="604">
        <f t="shared" si="4"/>
        <v>3175.9832</v>
      </c>
      <c r="Q94" s="625"/>
      <c r="R94" s="718">
        <v>77</v>
      </c>
      <c r="S94" s="717">
        <f t="shared" si="5"/>
        <v>90</v>
      </c>
      <c r="T94" s="690"/>
    </row>
    <row r="95" spans="1:20" ht="17.25">
      <c r="A95" s="177"/>
      <c r="B95" s="178"/>
      <c r="C95" s="178"/>
      <c r="D95" s="179"/>
      <c r="E95" s="201"/>
      <c r="F95" s="181"/>
      <c r="G95" s="202"/>
      <c r="H95" s="182"/>
      <c r="I95" s="183" t="s">
        <v>98</v>
      </c>
      <c r="J95" s="175">
        <v>1841</v>
      </c>
      <c r="K95" s="310">
        <v>234.91</v>
      </c>
      <c r="L95" s="310">
        <v>0.4768</v>
      </c>
      <c r="M95" s="310">
        <v>1.04</v>
      </c>
      <c r="N95" s="203">
        <f t="shared" si="3"/>
        <v>214449.42168832</v>
      </c>
      <c r="O95" s="598">
        <v>298</v>
      </c>
      <c r="P95" s="604">
        <f t="shared" si="4"/>
        <v>34712.61687296</v>
      </c>
      <c r="Q95" s="625"/>
      <c r="R95" s="718">
        <v>610</v>
      </c>
      <c r="S95" s="717">
        <f t="shared" si="5"/>
        <v>908</v>
      </c>
      <c r="T95" s="690"/>
    </row>
    <row r="96" spans="1:20" ht="17.25">
      <c r="A96" s="177"/>
      <c r="B96" s="178"/>
      <c r="C96" s="178"/>
      <c r="D96" s="179"/>
      <c r="E96" s="201"/>
      <c r="F96" s="181"/>
      <c r="G96" s="202"/>
      <c r="H96" s="182"/>
      <c r="I96" s="183" t="s">
        <v>99</v>
      </c>
      <c r="J96" s="175">
        <v>1215</v>
      </c>
      <c r="K96" s="310">
        <v>234.91</v>
      </c>
      <c r="L96" s="310">
        <v>0.4768</v>
      </c>
      <c r="M96" s="310">
        <v>1.04</v>
      </c>
      <c r="N96" s="203">
        <f t="shared" si="3"/>
        <v>141529.6291968</v>
      </c>
      <c r="O96" s="598">
        <v>298</v>
      </c>
      <c r="P96" s="604">
        <f t="shared" si="4"/>
        <v>34712.61687296</v>
      </c>
      <c r="Q96" s="625"/>
      <c r="R96" s="718">
        <v>610</v>
      </c>
      <c r="S96" s="717">
        <f t="shared" si="5"/>
        <v>908</v>
      </c>
      <c r="T96" s="690"/>
    </row>
    <row r="97" spans="1:20" ht="17.25">
      <c r="A97" s="177"/>
      <c r="B97" s="178"/>
      <c r="C97" s="178"/>
      <c r="D97" s="179"/>
      <c r="E97" s="201"/>
      <c r="F97" s="181"/>
      <c r="G97" s="202"/>
      <c r="H97" s="182"/>
      <c r="I97" s="183" t="s">
        <v>100</v>
      </c>
      <c r="J97" s="175">
        <v>1841</v>
      </c>
      <c r="K97" s="310">
        <v>234.91</v>
      </c>
      <c r="L97" s="310">
        <v>0.4768</v>
      </c>
      <c r="M97" s="310">
        <v>1.04</v>
      </c>
      <c r="N97" s="203">
        <f t="shared" si="3"/>
        <v>214449.42168832</v>
      </c>
      <c r="O97" s="598">
        <v>298</v>
      </c>
      <c r="P97" s="604">
        <f t="shared" si="4"/>
        <v>34712.61687296</v>
      </c>
      <c r="Q97" s="625"/>
      <c r="R97" s="718">
        <v>610</v>
      </c>
      <c r="S97" s="717">
        <f t="shared" si="5"/>
        <v>908</v>
      </c>
      <c r="T97" s="690"/>
    </row>
    <row r="98" spans="1:20" ht="17.25">
      <c r="A98" s="177"/>
      <c r="B98" s="178"/>
      <c r="C98" s="178"/>
      <c r="D98" s="179"/>
      <c r="E98" s="201"/>
      <c r="F98" s="181"/>
      <c r="G98" s="202"/>
      <c r="H98" s="182"/>
      <c r="I98" s="183" t="s">
        <v>97</v>
      </c>
      <c r="J98" s="175">
        <v>500</v>
      </c>
      <c r="K98" s="310">
        <v>234.91</v>
      </c>
      <c r="L98" s="310">
        <v>1</v>
      </c>
      <c r="M98" s="310">
        <v>1.04</v>
      </c>
      <c r="N98" s="203">
        <f t="shared" si="3"/>
        <v>122153.2</v>
      </c>
      <c r="O98" s="598">
        <v>130</v>
      </c>
      <c r="P98" s="604">
        <f t="shared" si="4"/>
        <v>31759.832</v>
      </c>
      <c r="Q98" s="625"/>
      <c r="R98" s="718">
        <v>83</v>
      </c>
      <c r="S98" s="717">
        <f t="shared" si="5"/>
        <v>213</v>
      </c>
      <c r="T98" s="690"/>
    </row>
    <row r="99" spans="1:20" ht="12.75">
      <c r="A99" s="541"/>
      <c r="B99" s="542"/>
      <c r="C99" s="542"/>
      <c r="D99" s="543"/>
      <c r="E99" s="544"/>
      <c r="F99" s="545"/>
      <c r="G99" s="546"/>
      <c r="H99" s="547"/>
      <c r="I99" s="540"/>
      <c r="J99" s="175"/>
      <c r="K99" s="310"/>
      <c r="L99" s="310"/>
      <c r="M99" s="310"/>
      <c r="N99" s="203"/>
      <c r="O99" s="598">
        <v>0</v>
      </c>
      <c r="P99" s="604">
        <f t="shared" si="4"/>
        <v>0</v>
      </c>
      <c r="Q99" s="625"/>
      <c r="R99" s="718"/>
      <c r="S99" s="717">
        <f t="shared" si="5"/>
        <v>0</v>
      </c>
      <c r="T99" s="690"/>
    </row>
    <row r="100" spans="1:20" ht="12.75">
      <c r="A100" s="541"/>
      <c r="B100" s="542"/>
      <c r="C100" s="542"/>
      <c r="D100" s="543"/>
      <c r="E100" s="544"/>
      <c r="F100" s="545"/>
      <c r="G100" s="546"/>
      <c r="H100" s="547"/>
      <c r="I100" s="561"/>
      <c r="J100" s="175"/>
      <c r="K100" s="310"/>
      <c r="L100" s="310"/>
      <c r="M100" s="310"/>
      <c r="N100" s="203"/>
      <c r="O100" s="598">
        <v>0</v>
      </c>
      <c r="P100" s="604">
        <f t="shared" si="4"/>
        <v>0</v>
      </c>
      <c r="Q100" s="625"/>
      <c r="R100" s="718"/>
      <c r="S100" s="717">
        <f t="shared" si="5"/>
        <v>0</v>
      </c>
      <c r="T100" s="690"/>
    </row>
    <row r="101" spans="1:20" ht="12.75">
      <c r="A101" s="541"/>
      <c r="B101" s="542"/>
      <c r="C101" s="542"/>
      <c r="D101" s="543"/>
      <c r="E101" s="544"/>
      <c r="F101" s="545"/>
      <c r="G101" s="546"/>
      <c r="H101" s="547"/>
      <c r="I101" s="561"/>
      <c r="J101" s="175"/>
      <c r="K101" s="310"/>
      <c r="L101" s="310"/>
      <c r="M101" s="310"/>
      <c r="N101" s="203"/>
      <c r="O101" s="598">
        <v>0</v>
      </c>
      <c r="P101" s="604">
        <f t="shared" si="4"/>
        <v>0</v>
      </c>
      <c r="Q101" s="625"/>
      <c r="R101" s="718"/>
      <c r="S101" s="717">
        <f t="shared" si="5"/>
        <v>0</v>
      </c>
      <c r="T101" s="690"/>
    </row>
    <row r="102" spans="1:20" ht="12.75">
      <c r="A102" s="541"/>
      <c r="B102" s="542"/>
      <c r="C102" s="542"/>
      <c r="D102" s="543"/>
      <c r="E102" s="544"/>
      <c r="F102" s="545"/>
      <c r="G102" s="546"/>
      <c r="H102" s="547"/>
      <c r="I102" s="561"/>
      <c r="J102" s="175"/>
      <c r="K102" s="310"/>
      <c r="L102" s="310"/>
      <c r="M102" s="310"/>
      <c r="N102" s="203"/>
      <c r="O102" s="598">
        <v>0</v>
      </c>
      <c r="P102" s="604">
        <f t="shared" si="4"/>
        <v>0</v>
      </c>
      <c r="Q102" s="625"/>
      <c r="R102" s="718"/>
      <c r="S102" s="717">
        <f t="shared" si="5"/>
        <v>0</v>
      </c>
      <c r="T102" s="690"/>
    </row>
    <row r="103" spans="1:20" ht="116.25" thickBot="1">
      <c r="A103" s="78" t="s">
        <v>0</v>
      </c>
      <c r="B103" s="79" t="s">
        <v>5</v>
      </c>
      <c r="C103" s="79" t="s">
        <v>3</v>
      </c>
      <c r="D103" s="110" t="s">
        <v>165</v>
      </c>
      <c r="E103" s="81" t="s">
        <v>102</v>
      </c>
      <c r="F103" s="270" t="s">
        <v>254</v>
      </c>
      <c r="G103" s="271" t="s">
        <v>170</v>
      </c>
      <c r="H103" s="204" t="s">
        <v>250</v>
      </c>
      <c r="I103" s="14"/>
      <c r="J103" s="29">
        <f>J104+J105+J106+J107+J108+J109+J110+J111+J112+J113+J115+J117+J118+J119+J120+J121+J122+J123+J124+J125+J127+J128+J129+J126+J116+J114</f>
        <v>37158</v>
      </c>
      <c r="K103" s="13"/>
      <c r="L103" s="335"/>
      <c r="M103" s="335"/>
      <c r="N103" s="38">
        <f>N104+N105+N106+N107+N108+N109+N110+N111+N112+N113+N115+N117+N118+N119+N120+N121+N122+N123+N124+N125+N127+N128+N129+N116+N114+N126</f>
        <v>1480463.8991999999</v>
      </c>
      <c r="O103" s="603">
        <f>O104+O105+O106+O107+O108+O109+O110+O111+O112+O113+O115+O117+O118+O119+O120+O121+O122+O123+O124+O125+O127+O128+O129+O126+O116+O114</f>
        <v>6173</v>
      </c>
      <c r="P103" s="38">
        <f>P104+P105+P106+P107+P108+P109+P110+P111+P112+P113+P115+P117+P118+P119+P120+P121+P122+P123+P124+P125+P127+P128+P129+P126+P116+P114</f>
        <v>245947.13520000005</v>
      </c>
      <c r="Q103" s="614">
        <f>O103*100/J103</f>
        <v>16.61284245653695</v>
      </c>
      <c r="R103" s="716">
        <f>R104+R105+R106+R107+R108+R109+R110+R111+R112+R113+R115+R117+R118+R119+R120+R121+R122+R123+R124+R125+R127+R128+R129+R126+R116+R114</f>
        <v>13016</v>
      </c>
      <c r="S103" s="700">
        <f>O103+R103</f>
        <v>19189</v>
      </c>
      <c r="T103" s="700">
        <f>S103*100/J103</f>
        <v>51.64163840895635</v>
      </c>
    </row>
    <row r="104" spans="1:20" ht="12.75">
      <c r="A104" s="168"/>
      <c r="B104" s="169"/>
      <c r="C104" s="169"/>
      <c r="D104" s="170"/>
      <c r="E104" s="205"/>
      <c r="F104" s="172"/>
      <c r="G104" s="172"/>
      <c r="H104" s="173"/>
      <c r="I104" s="206" t="s">
        <v>103</v>
      </c>
      <c r="J104" s="207">
        <v>800</v>
      </c>
      <c r="K104" s="310">
        <v>38.31</v>
      </c>
      <c r="L104" s="310">
        <v>1</v>
      </c>
      <c r="M104" s="310">
        <v>1.04</v>
      </c>
      <c r="N104" s="208">
        <f>J104*K104*L104*M104</f>
        <v>31873.920000000002</v>
      </c>
      <c r="O104" s="598">
        <v>205</v>
      </c>
      <c r="P104" s="604">
        <f>K104*L104*O104*M104</f>
        <v>8167.692000000001</v>
      </c>
      <c r="Q104" s="625"/>
      <c r="R104" s="718">
        <v>265</v>
      </c>
      <c r="S104" s="717">
        <f>O104+R104</f>
        <v>470</v>
      </c>
      <c r="T104" s="690"/>
    </row>
    <row r="105" spans="1:20" ht="12.75">
      <c r="A105" s="177"/>
      <c r="B105" s="178"/>
      <c r="C105" s="178"/>
      <c r="D105" s="179"/>
      <c r="E105" s="209"/>
      <c r="F105" s="181"/>
      <c r="G105" s="181"/>
      <c r="H105" s="182"/>
      <c r="I105" s="206" t="s">
        <v>104</v>
      </c>
      <c r="J105" s="207">
        <v>0</v>
      </c>
      <c r="K105" s="310">
        <v>38.31</v>
      </c>
      <c r="L105" s="310">
        <v>0.1652</v>
      </c>
      <c r="M105" s="310">
        <v>1.04</v>
      </c>
      <c r="N105" s="208">
        <f aca="true" t="shared" si="6" ref="N105:N129">J105*K105*L105*M105</f>
        <v>0</v>
      </c>
      <c r="O105" s="598">
        <v>0</v>
      </c>
      <c r="P105" s="604">
        <f aca="true" t="shared" si="7" ref="P105:P129">K105*L105*O105*M105</f>
        <v>0</v>
      </c>
      <c r="Q105" s="625"/>
      <c r="R105" s="718">
        <v>0</v>
      </c>
      <c r="S105" s="717">
        <f aca="true" t="shared" si="8" ref="S105:S129">O105+R105</f>
        <v>0</v>
      </c>
      <c r="T105" s="690"/>
    </row>
    <row r="106" spans="1:20" ht="12.75">
      <c r="A106" s="177"/>
      <c r="B106" s="178"/>
      <c r="C106" s="178"/>
      <c r="D106" s="179"/>
      <c r="E106" s="209"/>
      <c r="F106" s="181"/>
      <c r="G106" s="181"/>
      <c r="H106" s="182"/>
      <c r="I106" s="174" t="s">
        <v>109</v>
      </c>
      <c r="J106" s="207">
        <v>157</v>
      </c>
      <c r="K106" s="310">
        <v>38.31</v>
      </c>
      <c r="L106" s="310">
        <v>1</v>
      </c>
      <c r="M106" s="310">
        <v>1.04</v>
      </c>
      <c r="N106" s="208">
        <f t="shared" si="6"/>
        <v>6255.2568</v>
      </c>
      <c r="O106" s="598">
        <v>0</v>
      </c>
      <c r="P106" s="604">
        <f t="shared" si="7"/>
        <v>0</v>
      </c>
      <c r="Q106" s="625"/>
      <c r="R106" s="718">
        <v>0</v>
      </c>
      <c r="S106" s="717">
        <f t="shared" si="8"/>
        <v>0</v>
      </c>
      <c r="T106" s="690"/>
    </row>
    <row r="107" spans="1:20" ht="17.25">
      <c r="A107" s="177"/>
      <c r="B107" s="178"/>
      <c r="C107" s="178"/>
      <c r="D107" s="179"/>
      <c r="E107" s="209"/>
      <c r="F107" s="181"/>
      <c r="G107" s="181"/>
      <c r="H107" s="182"/>
      <c r="I107" s="183" t="s">
        <v>105</v>
      </c>
      <c r="J107" s="207">
        <v>5642</v>
      </c>
      <c r="K107" s="310">
        <v>38.31</v>
      </c>
      <c r="L107" s="310">
        <v>1</v>
      </c>
      <c r="M107" s="310">
        <v>1.04</v>
      </c>
      <c r="N107" s="208">
        <f t="shared" si="6"/>
        <v>224790.82080000002</v>
      </c>
      <c r="O107" s="598">
        <v>1403</v>
      </c>
      <c r="P107" s="604">
        <f t="shared" si="7"/>
        <v>55898.887200000005</v>
      </c>
      <c r="Q107" s="625"/>
      <c r="R107" s="718">
        <v>1640</v>
      </c>
      <c r="S107" s="717">
        <f t="shared" si="8"/>
        <v>3043</v>
      </c>
      <c r="T107" s="690"/>
    </row>
    <row r="108" spans="1:20" ht="12.75">
      <c r="A108" s="177"/>
      <c r="B108" s="178"/>
      <c r="C108" s="178"/>
      <c r="D108" s="179"/>
      <c r="E108" s="209"/>
      <c r="F108" s="181"/>
      <c r="G108" s="181"/>
      <c r="H108" s="182"/>
      <c r="I108" s="174" t="s">
        <v>108</v>
      </c>
      <c r="J108" s="207">
        <v>0</v>
      </c>
      <c r="K108" s="310">
        <v>38.31</v>
      </c>
      <c r="L108" s="310">
        <v>1</v>
      </c>
      <c r="M108" s="310">
        <v>1.04</v>
      </c>
      <c r="N108" s="208">
        <f t="shared" si="6"/>
        <v>0</v>
      </c>
      <c r="O108" s="598">
        <v>0</v>
      </c>
      <c r="P108" s="604">
        <f t="shared" si="7"/>
        <v>0</v>
      </c>
      <c r="Q108" s="625"/>
      <c r="R108" s="718">
        <v>0</v>
      </c>
      <c r="S108" s="717">
        <f t="shared" si="8"/>
        <v>0</v>
      </c>
      <c r="T108" s="690"/>
    </row>
    <row r="109" spans="1:20" ht="12.75">
      <c r="A109" s="177"/>
      <c r="B109" s="178"/>
      <c r="C109" s="178"/>
      <c r="D109" s="179"/>
      <c r="E109" s="209"/>
      <c r="F109" s="181"/>
      <c r="G109" s="181"/>
      <c r="H109" s="182"/>
      <c r="I109" s="174" t="s">
        <v>106</v>
      </c>
      <c r="J109" s="207">
        <v>0</v>
      </c>
      <c r="K109" s="310">
        <v>38.31</v>
      </c>
      <c r="L109" s="310">
        <v>1</v>
      </c>
      <c r="M109" s="310">
        <v>1.04</v>
      </c>
      <c r="N109" s="208">
        <f t="shared" si="6"/>
        <v>0</v>
      </c>
      <c r="O109" s="598">
        <v>0</v>
      </c>
      <c r="P109" s="604">
        <f t="shared" si="7"/>
        <v>0</v>
      </c>
      <c r="Q109" s="625"/>
      <c r="R109" s="718">
        <v>0</v>
      </c>
      <c r="S109" s="717">
        <f t="shared" si="8"/>
        <v>0</v>
      </c>
      <c r="T109" s="690"/>
    </row>
    <row r="110" spans="1:20" ht="12.75">
      <c r="A110" s="177"/>
      <c r="B110" s="178"/>
      <c r="C110" s="178"/>
      <c r="D110" s="179"/>
      <c r="E110" s="209"/>
      <c r="F110" s="181"/>
      <c r="G110" s="181"/>
      <c r="H110" s="182"/>
      <c r="I110" s="174" t="s">
        <v>107</v>
      </c>
      <c r="J110" s="207">
        <v>50</v>
      </c>
      <c r="K110" s="310">
        <v>38.31</v>
      </c>
      <c r="L110" s="310">
        <v>1</v>
      </c>
      <c r="M110" s="310">
        <v>1.04</v>
      </c>
      <c r="N110" s="208">
        <f t="shared" si="6"/>
        <v>1992.1200000000001</v>
      </c>
      <c r="O110" s="598">
        <v>0</v>
      </c>
      <c r="P110" s="604">
        <f t="shared" si="7"/>
        <v>0</v>
      </c>
      <c r="Q110" s="625"/>
      <c r="R110" s="718">
        <v>0</v>
      </c>
      <c r="S110" s="717">
        <f t="shared" si="8"/>
        <v>0</v>
      </c>
      <c r="T110" s="690"/>
    </row>
    <row r="111" spans="1:20" ht="12.75">
      <c r="A111" s="177"/>
      <c r="B111" s="178"/>
      <c r="C111" s="178"/>
      <c r="D111" s="179"/>
      <c r="E111" s="209"/>
      <c r="F111" s="181"/>
      <c r="G111" s="181"/>
      <c r="H111" s="182"/>
      <c r="I111" s="174" t="s">
        <v>106</v>
      </c>
      <c r="J111" s="207">
        <v>4445</v>
      </c>
      <c r="K111" s="310">
        <v>38.31</v>
      </c>
      <c r="L111" s="310">
        <v>1</v>
      </c>
      <c r="M111" s="310">
        <v>1.04</v>
      </c>
      <c r="N111" s="208">
        <f t="shared" si="6"/>
        <v>177099.46800000002</v>
      </c>
      <c r="O111" s="598">
        <v>0</v>
      </c>
      <c r="P111" s="604">
        <f t="shared" si="7"/>
        <v>0</v>
      </c>
      <c r="Q111" s="625"/>
      <c r="R111" s="718">
        <v>2247</v>
      </c>
      <c r="S111" s="717">
        <f t="shared" si="8"/>
        <v>2247</v>
      </c>
      <c r="T111" s="690"/>
    </row>
    <row r="112" spans="1:20" ht="12.75">
      <c r="A112" s="177"/>
      <c r="B112" s="178"/>
      <c r="C112" s="178"/>
      <c r="D112" s="179"/>
      <c r="E112" s="209"/>
      <c r="F112" s="181"/>
      <c r="G112" s="181"/>
      <c r="H112" s="182"/>
      <c r="I112" s="206" t="s">
        <v>110</v>
      </c>
      <c r="J112" s="207">
        <v>0</v>
      </c>
      <c r="K112" s="310">
        <v>38.31</v>
      </c>
      <c r="L112" s="310">
        <v>1</v>
      </c>
      <c r="M112" s="310">
        <v>1.04</v>
      </c>
      <c r="N112" s="208">
        <f t="shared" si="6"/>
        <v>0</v>
      </c>
      <c r="O112" s="598">
        <v>0</v>
      </c>
      <c r="P112" s="604">
        <f t="shared" si="7"/>
        <v>0</v>
      </c>
      <c r="Q112" s="625"/>
      <c r="R112" s="718">
        <v>0</v>
      </c>
      <c r="S112" s="717">
        <f t="shared" si="8"/>
        <v>0</v>
      </c>
      <c r="T112" s="690"/>
    </row>
    <row r="113" spans="1:20" ht="17.25">
      <c r="A113" s="177"/>
      <c r="B113" s="178"/>
      <c r="C113" s="178"/>
      <c r="D113" s="179"/>
      <c r="E113" s="209"/>
      <c r="F113" s="181"/>
      <c r="G113" s="181"/>
      <c r="H113" s="182"/>
      <c r="I113" s="210" t="s">
        <v>157</v>
      </c>
      <c r="J113" s="207">
        <v>0</v>
      </c>
      <c r="K113" s="310">
        <v>38.31</v>
      </c>
      <c r="L113" s="310">
        <v>1</v>
      </c>
      <c r="M113" s="310">
        <v>1.04</v>
      </c>
      <c r="N113" s="208">
        <f t="shared" si="6"/>
        <v>0</v>
      </c>
      <c r="O113" s="598">
        <v>0</v>
      </c>
      <c r="P113" s="604">
        <f t="shared" si="7"/>
        <v>0</v>
      </c>
      <c r="Q113" s="625"/>
      <c r="R113" s="718">
        <v>0</v>
      </c>
      <c r="S113" s="717">
        <f t="shared" si="8"/>
        <v>0</v>
      </c>
      <c r="T113" s="690"/>
    </row>
    <row r="114" spans="1:20" ht="12.75">
      <c r="A114" s="177"/>
      <c r="B114" s="178"/>
      <c r="C114" s="178"/>
      <c r="D114" s="179"/>
      <c r="E114" s="209"/>
      <c r="F114" s="181"/>
      <c r="G114" s="181"/>
      <c r="H114" s="182"/>
      <c r="I114" s="174" t="s">
        <v>158</v>
      </c>
      <c r="J114" s="207">
        <v>0</v>
      </c>
      <c r="K114" s="310">
        <v>38.31</v>
      </c>
      <c r="L114" s="310">
        <v>1</v>
      </c>
      <c r="M114" s="310">
        <v>1.04</v>
      </c>
      <c r="N114" s="208">
        <f t="shared" si="6"/>
        <v>0</v>
      </c>
      <c r="O114" s="598">
        <v>0</v>
      </c>
      <c r="P114" s="604">
        <f t="shared" si="7"/>
        <v>0</v>
      </c>
      <c r="Q114" s="625"/>
      <c r="R114" s="718">
        <v>0</v>
      </c>
      <c r="S114" s="717">
        <f t="shared" si="8"/>
        <v>0</v>
      </c>
      <c r="T114" s="690"/>
    </row>
    <row r="115" spans="1:20" ht="12.75">
      <c r="A115" s="177"/>
      <c r="B115" s="178"/>
      <c r="C115" s="178"/>
      <c r="D115" s="179"/>
      <c r="E115" s="209"/>
      <c r="F115" s="181"/>
      <c r="G115" s="181"/>
      <c r="H115" s="182"/>
      <c r="I115" s="206" t="s">
        <v>156</v>
      </c>
      <c r="J115" s="207">
        <v>0</v>
      </c>
      <c r="K115" s="310">
        <v>38.31</v>
      </c>
      <c r="L115" s="310">
        <v>1</v>
      </c>
      <c r="M115" s="310">
        <v>1.04</v>
      </c>
      <c r="N115" s="208">
        <f t="shared" si="6"/>
        <v>0</v>
      </c>
      <c r="O115" s="598">
        <v>0</v>
      </c>
      <c r="P115" s="604">
        <f t="shared" si="7"/>
        <v>0</v>
      </c>
      <c r="Q115" s="625"/>
      <c r="R115" s="718">
        <v>0</v>
      </c>
      <c r="S115" s="717">
        <f t="shared" si="8"/>
        <v>0</v>
      </c>
      <c r="T115" s="690"/>
    </row>
    <row r="116" spans="1:20" ht="12.75">
      <c r="A116" s="177"/>
      <c r="B116" s="178"/>
      <c r="C116" s="178"/>
      <c r="D116" s="179"/>
      <c r="E116" s="209"/>
      <c r="F116" s="181"/>
      <c r="G116" s="181"/>
      <c r="H116" s="182"/>
      <c r="I116" s="174" t="s">
        <v>155</v>
      </c>
      <c r="J116" s="207">
        <v>0</v>
      </c>
      <c r="K116" s="310">
        <v>38.31</v>
      </c>
      <c r="L116" s="310">
        <v>1</v>
      </c>
      <c r="M116" s="310">
        <v>1.04</v>
      </c>
      <c r="N116" s="208">
        <f t="shared" si="6"/>
        <v>0</v>
      </c>
      <c r="O116" s="598">
        <v>0</v>
      </c>
      <c r="P116" s="604">
        <f t="shared" si="7"/>
        <v>0</v>
      </c>
      <c r="Q116" s="625"/>
      <c r="R116" s="718">
        <v>0</v>
      </c>
      <c r="S116" s="717">
        <f t="shared" si="8"/>
        <v>0</v>
      </c>
      <c r="T116" s="690"/>
    </row>
    <row r="117" spans="1:20" ht="25.5">
      <c r="A117" s="177"/>
      <c r="B117" s="178"/>
      <c r="C117" s="178"/>
      <c r="D117" s="179"/>
      <c r="E117" s="209"/>
      <c r="F117" s="181"/>
      <c r="G117" s="181"/>
      <c r="H117" s="182"/>
      <c r="I117" s="210" t="s">
        <v>111</v>
      </c>
      <c r="J117" s="207">
        <v>0</v>
      </c>
      <c r="K117" s="310">
        <v>38.31</v>
      </c>
      <c r="L117" s="310">
        <v>1</v>
      </c>
      <c r="M117" s="310">
        <v>1.04</v>
      </c>
      <c r="N117" s="208">
        <f t="shared" si="6"/>
        <v>0</v>
      </c>
      <c r="O117" s="598">
        <v>0</v>
      </c>
      <c r="P117" s="604">
        <f t="shared" si="7"/>
        <v>0</v>
      </c>
      <c r="Q117" s="625"/>
      <c r="R117" s="718">
        <v>0</v>
      </c>
      <c r="S117" s="717">
        <f t="shared" si="8"/>
        <v>0</v>
      </c>
      <c r="T117" s="690"/>
    </row>
    <row r="118" spans="1:20" ht="17.25">
      <c r="A118" s="177"/>
      <c r="B118" s="178"/>
      <c r="C118" s="178"/>
      <c r="D118" s="179"/>
      <c r="E118" s="209"/>
      <c r="F118" s="181"/>
      <c r="G118" s="181"/>
      <c r="H118" s="182"/>
      <c r="I118" s="210" t="s">
        <v>112</v>
      </c>
      <c r="J118" s="207">
        <v>0</v>
      </c>
      <c r="K118" s="310">
        <v>38.31</v>
      </c>
      <c r="L118" s="310">
        <v>1</v>
      </c>
      <c r="M118" s="310">
        <v>1.04</v>
      </c>
      <c r="N118" s="208">
        <f t="shared" si="6"/>
        <v>0</v>
      </c>
      <c r="O118" s="598">
        <v>0</v>
      </c>
      <c r="P118" s="604">
        <f t="shared" si="7"/>
        <v>0</v>
      </c>
      <c r="Q118" s="625"/>
      <c r="R118" s="718">
        <v>0</v>
      </c>
      <c r="S118" s="717">
        <f t="shared" si="8"/>
        <v>0</v>
      </c>
      <c r="T118" s="690"/>
    </row>
    <row r="119" spans="1:20" ht="17.25">
      <c r="A119" s="177"/>
      <c r="B119" s="178"/>
      <c r="C119" s="178"/>
      <c r="D119" s="179"/>
      <c r="E119" s="209"/>
      <c r="F119" s="181"/>
      <c r="G119" s="181"/>
      <c r="H119" s="182"/>
      <c r="I119" s="210" t="s">
        <v>77</v>
      </c>
      <c r="J119" s="207">
        <v>0</v>
      </c>
      <c r="K119" s="310">
        <v>38.31</v>
      </c>
      <c r="L119" s="310">
        <v>1</v>
      </c>
      <c r="M119" s="310">
        <v>1.04</v>
      </c>
      <c r="N119" s="208">
        <f t="shared" si="6"/>
        <v>0</v>
      </c>
      <c r="O119" s="598">
        <v>0</v>
      </c>
      <c r="P119" s="604">
        <f t="shared" si="7"/>
        <v>0</v>
      </c>
      <c r="Q119" s="625"/>
      <c r="R119" s="718">
        <v>0</v>
      </c>
      <c r="S119" s="717">
        <f t="shared" si="8"/>
        <v>0</v>
      </c>
      <c r="T119" s="690"/>
    </row>
    <row r="120" spans="1:20" ht="12.75">
      <c r="A120" s="177"/>
      <c r="B120" s="178"/>
      <c r="C120" s="178"/>
      <c r="D120" s="179"/>
      <c r="E120" s="209"/>
      <c r="F120" s="181"/>
      <c r="G120" s="181"/>
      <c r="H120" s="182"/>
      <c r="I120" s="210" t="s">
        <v>113</v>
      </c>
      <c r="J120" s="207">
        <v>400</v>
      </c>
      <c r="K120" s="310">
        <v>38.31</v>
      </c>
      <c r="L120" s="310">
        <v>1</v>
      </c>
      <c r="M120" s="310">
        <v>1.04</v>
      </c>
      <c r="N120" s="208">
        <f t="shared" si="6"/>
        <v>15936.960000000001</v>
      </c>
      <c r="O120" s="598">
        <v>100</v>
      </c>
      <c r="P120" s="604">
        <f t="shared" si="7"/>
        <v>3984.2400000000002</v>
      </c>
      <c r="Q120" s="625"/>
      <c r="R120" s="718">
        <v>197</v>
      </c>
      <c r="S120" s="717">
        <f t="shared" si="8"/>
        <v>297</v>
      </c>
      <c r="T120" s="690"/>
    </row>
    <row r="121" spans="1:20" ht="12.75">
      <c r="A121" s="177"/>
      <c r="B121" s="178"/>
      <c r="C121" s="178"/>
      <c r="D121" s="179"/>
      <c r="E121" s="209"/>
      <c r="F121" s="181"/>
      <c r="G121" s="181"/>
      <c r="H121" s="182"/>
      <c r="I121" s="210" t="s">
        <v>114</v>
      </c>
      <c r="J121" s="207">
        <v>132</v>
      </c>
      <c r="K121" s="310">
        <v>38.31</v>
      </c>
      <c r="L121" s="310">
        <v>1</v>
      </c>
      <c r="M121" s="310">
        <v>1.04</v>
      </c>
      <c r="N121" s="208">
        <f t="shared" si="6"/>
        <v>5259.196800000001</v>
      </c>
      <c r="O121" s="598">
        <v>0</v>
      </c>
      <c r="P121" s="604">
        <f t="shared" si="7"/>
        <v>0</v>
      </c>
      <c r="Q121" s="625"/>
      <c r="R121" s="718">
        <v>0</v>
      </c>
      <c r="S121" s="717">
        <f t="shared" si="8"/>
        <v>0</v>
      </c>
      <c r="T121" s="690"/>
    </row>
    <row r="122" spans="1:20" ht="12.75">
      <c r="A122" s="177"/>
      <c r="B122" s="178"/>
      <c r="C122" s="178"/>
      <c r="D122" s="179"/>
      <c r="E122" s="209"/>
      <c r="F122" s="181"/>
      <c r="G122" s="181"/>
      <c r="H122" s="182"/>
      <c r="I122" s="210" t="s">
        <v>115</v>
      </c>
      <c r="J122" s="207">
        <v>400</v>
      </c>
      <c r="K122" s="310">
        <v>38.31</v>
      </c>
      <c r="L122" s="310">
        <v>1</v>
      </c>
      <c r="M122" s="310">
        <v>1.04</v>
      </c>
      <c r="N122" s="208">
        <f t="shared" si="6"/>
        <v>15936.960000000001</v>
      </c>
      <c r="O122" s="598">
        <v>110</v>
      </c>
      <c r="P122" s="604">
        <f t="shared" si="7"/>
        <v>4382.664000000001</v>
      </c>
      <c r="Q122" s="625"/>
      <c r="R122" s="718">
        <v>227</v>
      </c>
      <c r="S122" s="717">
        <f t="shared" si="8"/>
        <v>337</v>
      </c>
      <c r="T122" s="690"/>
    </row>
    <row r="123" spans="1:20" ht="12.75">
      <c r="A123" s="177"/>
      <c r="B123" s="178"/>
      <c r="C123" s="178"/>
      <c r="D123" s="179"/>
      <c r="E123" s="209"/>
      <c r="F123" s="181"/>
      <c r="G123" s="181"/>
      <c r="H123" s="182"/>
      <c r="I123" s="210" t="s">
        <v>114</v>
      </c>
      <c r="J123" s="207">
        <v>132</v>
      </c>
      <c r="K123" s="310">
        <v>38.31</v>
      </c>
      <c r="L123" s="310">
        <v>1</v>
      </c>
      <c r="M123" s="310">
        <v>1.04</v>
      </c>
      <c r="N123" s="208">
        <f t="shared" si="6"/>
        <v>5259.196800000001</v>
      </c>
      <c r="O123" s="598">
        <v>0</v>
      </c>
      <c r="P123" s="604">
        <f t="shared" si="7"/>
        <v>0</v>
      </c>
      <c r="Q123" s="625"/>
      <c r="R123" s="718">
        <v>0</v>
      </c>
      <c r="S123" s="717">
        <f t="shared" si="8"/>
        <v>0</v>
      </c>
      <c r="T123" s="690"/>
    </row>
    <row r="124" spans="1:20" ht="17.25">
      <c r="A124" s="177"/>
      <c r="B124" s="178"/>
      <c r="C124" s="178"/>
      <c r="D124" s="179"/>
      <c r="E124" s="209"/>
      <c r="F124" s="181"/>
      <c r="G124" s="181"/>
      <c r="H124" s="182"/>
      <c r="I124" s="210" t="s">
        <v>116</v>
      </c>
      <c r="J124" s="207">
        <v>0</v>
      </c>
      <c r="K124" s="310">
        <v>38.31</v>
      </c>
      <c r="L124" s="310">
        <v>1</v>
      </c>
      <c r="M124" s="310">
        <v>1.04</v>
      </c>
      <c r="N124" s="208">
        <f t="shared" si="6"/>
        <v>0</v>
      </c>
      <c r="O124" s="598">
        <v>0</v>
      </c>
      <c r="P124" s="604">
        <f t="shared" si="7"/>
        <v>0</v>
      </c>
      <c r="Q124" s="625"/>
      <c r="R124" s="718">
        <v>0</v>
      </c>
      <c r="S124" s="717">
        <f t="shared" si="8"/>
        <v>0</v>
      </c>
      <c r="T124" s="690"/>
    </row>
    <row r="125" spans="1:20" ht="12.75">
      <c r="A125" s="177"/>
      <c r="B125" s="178"/>
      <c r="C125" s="178"/>
      <c r="D125" s="179"/>
      <c r="E125" s="209"/>
      <c r="F125" s="181"/>
      <c r="G125" s="181"/>
      <c r="H125" s="182"/>
      <c r="I125" s="210" t="s">
        <v>154</v>
      </c>
      <c r="J125" s="207">
        <v>0</v>
      </c>
      <c r="K125" s="310">
        <v>38.31</v>
      </c>
      <c r="L125" s="310">
        <v>1</v>
      </c>
      <c r="M125" s="310">
        <v>1.04</v>
      </c>
      <c r="N125" s="208">
        <f t="shared" si="6"/>
        <v>0</v>
      </c>
      <c r="O125" s="598">
        <v>0</v>
      </c>
      <c r="P125" s="604">
        <f t="shared" si="7"/>
        <v>0</v>
      </c>
      <c r="Q125" s="625"/>
      <c r="R125" s="718">
        <v>0</v>
      </c>
      <c r="S125" s="717">
        <f t="shared" si="8"/>
        <v>0</v>
      </c>
      <c r="T125" s="690"/>
    </row>
    <row r="126" spans="1:20" ht="12.75">
      <c r="A126" s="177"/>
      <c r="B126" s="178"/>
      <c r="C126" s="178"/>
      <c r="D126" s="179"/>
      <c r="E126" s="209"/>
      <c r="F126" s="181"/>
      <c r="G126" s="181"/>
      <c r="H126" s="182"/>
      <c r="I126" s="210" t="s">
        <v>114</v>
      </c>
      <c r="J126" s="207">
        <v>0</v>
      </c>
      <c r="K126" s="310">
        <v>38.31</v>
      </c>
      <c r="L126" s="310">
        <v>1</v>
      </c>
      <c r="M126" s="310">
        <v>1.04</v>
      </c>
      <c r="N126" s="208">
        <f t="shared" si="6"/>
        <v>0</v>
      </c>
      <c r="O126" s="598">
        <v>0</v>
      </c>
      <c r="P126" s="604">
        <f t="shared" si="7"/>
        <v>0</v>
      </c>
      <c r="Q126" s="625"/>
      <c r="R126" s="718">
        <v>0</v>
      </c>
      <c r="S126" s="717">
        <f t="shared" si="8"/>
        <v>0</v>
      </c>
      <c r="T126" s="690"/>
    </row>
    <row r="127" spans="1:20" ht="17.25">
      <c r="A127" s="177"/>
      <c r="B127" s="178"/>
      <c r="C127" s="178"/>
      <c r="D127" s="179"/>
      <c r="E127" s="209"/>
      <c r="F127" s="181"/>
      <c r="G127" s="181"/>
      <c r="H127" s="182"/>
      <c r="I127" s="210" t="s">
        <v>277</v>
      </c>
      <c r="J127" s="207">
        <v>25000</v>
      </c>
      <c r="K127" s="310">
        <v>38.31</v>
      </c>
      <c r="L127" s="310">
        <v>1</v>
      </c>
      <c r="M127" s="310">
        <v>1.04</v>
      </c>
      <c r="N127" s="208">
        <f t="shared" si="6"/>
        <v>996060</v>
      </c>
      <c r="O127" s="598">
        <v>4355</v>
      </c>
      <c r="P127" s="604">
        <f t="shared" si="7"/>
        <v>173513.65200000003</v>
      </c>
      <c r="Q127" s="625"/>
      <c r="R127" s="718">
        <v>8440</v>
      </c>
      <c r="S127" s="717">
        <f t="shared" si="8"/>
        <v>12795</v>
      </c>
      <c r="T127" s="690"/>
    </row>
    <row r="128" spans="1:20" ht="12.75">
      <c r="A128" s="177"/>
      <c r="B128" s="178"/>
      <c r="C128" s="178"/>
      <c r="D128" s="179"/>
      <c r="E128" s="209"/>
      <c r="F128" s="181"/>
      <c r="G128" s="181"/>
      <c r="H128" s="182"/>
      <c r="I128" s="210" t="s">
        <v>117</v>
      </c>
      <c r="J128" s="207">
        <v>0</v>
      </c>
      <c r="K128" s="310">
        <v>38.31</v>
      </c>
      <c r="L128" s="310">
        <v>1</v>
      </c>
      <c r="M128" s="310">
        <v>1.04</v>
      </c>
      <c r="N128" s="208">
        <f t="shared" si="6"/>
        <v>0</v>
      </c>
      <c r="O128" s="598">
        <v>0</v>
      </c>
      <c r="P128" s="604">
        <f t="shared" si="7"/>
        <v>0</v>
      </c>
      <c r="Q128" s="625"/>
      <c r="R128" s="718">
        <v>0</v>
      </c>
      <c r="S128" s="717">
        <f t="shared" si="8"/>
        <v>0</v>
      </c>
      <c r="T128" s="690"/>
    </row>
    <row r="129" spans="1:20" ht="13.5" thickBot="1">
      <c r="A129" s="211"/>
      <c r="B129" s="212"/>
      <c r="C129" s="212"/>
      <c r="D129" s="213"/>
      <c r="E129" s="214"/>
      <c r="F129" s="215"/>
      <c r="G129" s="215"/>
      <c r="H129" s="216"/>
      <c r="I129" s="206" t="s">
        <v>251</v>
      </c>
      <c r="J129" s="207">
        <v>0</v>
      </c>
      <c r="K129" s="310">
        <v>38.31</v>
      </c>
      <c r="L129" s="310">
        <v>1</v>
      </c>
      <c r="M129" s="310">
        <v>1.04</v>
      </c>
      <c r="N129" s="208">
        <f t="shared" si="6"/>
        <v>0</v>
      </c>
      <c r="O129" s="598">
        <v>0</v>
      </c>
      <c r="P129" s="604">
        <f t="shared" si="7"/>
        <v>0</v>
      </c>
      <c r="Q129" s="625"/>
      <c r="R129" s="718">
        <v>0</v>
      </c>
      <c r="S129" s="717">
        <f t="shared" si="8"/>
        <v>0</v>
      </c>
      <c r="T129" s="690"/>
    </row>
    <row r="130" spans="1:20" ht="108" thickBot="1">
      <c r="A130" s="9" t="s">
        <v>0</v>
      </c>
      <c r="B130" s="8" t="s">
        <v>7</v>
      </c>
      <c r="C130" s="8" t="s">
        <v>3</v>
      </c>
      <c r="D130" s="347" t="s">
        <v>278</v>
      </c>
      <c r="E130" s="339" t="s">
        <v>171</v>
      </c>
      <c r="F130" s="348" t="s">
        <v>279</v>
      </c>
      <c r="G130" s="349" t="s">
        <v>172</v>
      </c>
      <c r="H130" s="350" t="s">
        <v>253</v>
      </c>
      <c r="I130" s="14"/>
      <c r="J130" s="34">
        <f>J131+J132+J133+J134+J135+J136</f>
        <v>0</v>
      </c>
      <c r="K130" s="14"/>
      <c r="L130" s="21"/>
      <c r="M130" s="21"/>
      <c r="N130" s="38">
        <f>N131+N132+N133+N134+N135+N136</f>
        <v>0</v>
      </c>
      <c r="O130" s="199"/>
      <c r="P130" s="200"/>
      <c r="Q130" s="626"/>
      <c r="R130" s="696"/>
      <c r="S130" s="691"/>
      <c r="T130" s="691"/>
    </row>
    <row r="131" spans="1:20" ht="12.75">
      <c r="A131" s="168"/>
      <c r="B131" s="169"/>
      <c r="C131" s="169"/>
      <c r="D131" s="170"/>
      <c r="E131" s="220"/>
      <c r="F131" s="172"/>
      <c r="G131" s="221"/>
      <c r="H131" s="222"/>
      <c r="I131" s="174" t="s">
        <v>122</v>
      </c>
      <c r="J131" s="174">
        <v>0</v>
      </c>
      <c r="K131" s="174">
        <v>1236.13</v>
      </c>
      <c r="L131" s="175"/>
      <c r="M131" s="175"/>
      <c r="N131" s="176">
        <f aca="true" t="shared" si="9" ref="N131:N136">J131*K131</f>
        <v>0</v>
      </c>
      <c r="O131" s="157"/>
      <c r="P131" s="158"/>
      <c r="Q131" s="625"/>
      <c r="R131" s="710"/>
      <c r="S131" s="690"/>
      <c r="T131" s="690"/>
    </row>
    <row r="132" spans="1:20" ht="12.75">
      <c r="A132" s="177"/>
      <c r="B132" s="178"/>
      <c r="C132" s="178"/>
      <c r="D132" s="179"/>
      <c r="E132" s="201"/>
      <c r="F132" s="181"/>
      <c r="G132" s="202"/>
      <c r="H132" s="223"/>
      <c r="I132" s="174" t="s">
        <v>123</v>
      </c>
      <c r="J132" s="174">
        <v>0</v>
      </c>
      <c r="K132" s="174">
        <v>12583.26</v>
      </c>
      <c r="L132" s="175"/>
      <c r="M132" s="175"/>
      <c r="N132" s="176">
        <f t="shared" si="9"/>
        <v>0</v>
      </c>
      <c r="O132" s="157"/>
      <c r="P132" s="158"/>
      <c r="Q132" s="625"/>
      <c r="R132" s="710"/>
      <c r="S132" s="690"/>
      <c r="T132" s="690"/>
    </row>
    <row r="133" spans="1:20" ht="25.5" customHeight="1">
      <c r="A133" s="177"/>
      <c r="B133" s="178"/>
      <c r="C133" s="178"/>
      <c r="D133" s="179"/>
      <c r="E133" s="201"/>
      <c r="F133" s="181"/>
      <c r="G133" s="202"/>
      <c r="H133" s="223"/>
      <c r="I133" s="183" t="s">
        <v>124</v>
      </c>
      <c r="J133" s="174">
        <v>0</v>
      </c>
      <c r="K133" s="174">
        <v>17855.24</v>
      </c>
      <c r="L133" s="175"/>
      <c r="M133" s="175"/>
      <c r="N133" s="176">
        <f t="shared" si="9"/>
        <v>0</v>
      </c>
      <c r="O133" s="157"/>
      <c r="P133" s="158"/>
      <c r="Q133" s="625"/>
      <c r="R133" s="710"/>
      <c r="S133" s="690"/>
      <c r="T133" s="690"/>
    </row>
    <row r="134" spans="1:20" ht="27.75" customHeight="1">
      <c r="A134" s="177"/>
      <c r="B134" s="178"/>
      <c r="C134" s="178"/>
      <c r="D134" s="179"/>
      <c r="E134" s="201"/>
      <c r="F134" s="181"/>
      <c r="G134" s="202"/>
      <c r="H134" s="223"/>
      <c r="I134" s="183" t="s">
        <v>125</v>
      </c>
      <c r="J134" s="174">
        <v>0</v>
      </c>
      <c r="K134" s="174">
        <v>11537.23</v>
      </c>
      <c r="L134" s="175"/>
      <c r="M134" s="175"/>
      <c r="N134" s="176">
        <f t="shared" si="9"/>
        <v>0</v>
      </c>
      <c r="O134" s="157"/>
      <c r="P134" s="158"/>
      <c r="Q134" s="625"/>
      <c r="R134" s="710"/>
      <c r="S134" s="690"/>
      <c r="T134" s="690"/>
    </row>
    <row r="135" spans="1:20" ht="26.25" customHeight="1">
      <c r="A135" s="177"/>
      <c r="B135" s="178"/>
      <c r="C135" s="178"/>
      <c r="D135" s="179"/>
      <c r="E135" s="201"/>
      <c r="F135" s="181"/>
      <c r="G135" s="202"/>
      <c r="H135" s="223"/>
      <c r="I135" s="183" t="s">
        <v>126</v>
      </c>
      <c r="J135" s="174">
        <v>0</v>
      </c>
      <c r="K135" s="174">
        <v>19228.72</v>
      </c>
      <c r="L135" s="175"/>
      <c r="M135" s="175"/>
      <c r="N135" s="176">
        <f t="shared" si="9"/>
        <v>0</v>
      </c>
      <c r="O135" s="157"/>
      <c r="P135" s="158"/>
      <c r="Q135" s="625"/>
      <c r="R135" s="710"/>
      <c r="S135" s="690"/>
      <c r="T135" s="690"/>
    </row>
    <row r="136" spans="1:20" ht="27.75" customHeight="1" thickBot="1">
      <c r="A136" s="211"/>
      <c r="B136" s="212"/>
      <c r="C136" s="212"/>
      <c r="D136" s="213"/>
      <c r="E136" s="224"/>
      <c r="F136" s="215"/>
      <c r="G136" s="225"/>
      <c r="H136" s="226"/>
      <c r="I136" s="183" t="s">
        <v>127</v>
      </c>
      <c r="J136" s="174">
        <v>0</v>
      </c>
      <c r="K136" s="174">
        <v>7000000</v>
      </c>
      <c r="L136" s="175"/>
      <c r="M136" s="175"/>
      <c r="N136" s="176">
        <f t="shared" si="9"/>
        <v>0</v>
      </c>
      <c r="O136" s="157"/>
      <c r="P136" s="158"/>
      <c r="Q136" s="625"/>
      <c r="R136" s="710"/>
      <c r="S136" s="690"/>
      <c r="T136" s="690"/>
    </row>
    <row r="137" spans="1:20" ht="105.75" thickBot="1">
      <c r="A137" s="9" t="s">
        <v>0</v>
      </c>
      <c r="B137" s="8" t="s">
        <v>8</v>
      </c>
      <c r="C137" s="8" t="s">
        <v>3</v>
      </c>
      <c r="D137" s="351" t="s">
        <v>278</v>
      </c>
      <c r="E137" s="352" t="s">
        <v>35</v>
      </c>
      <c r="F137" s="348" t="s">
        <v>261</v>
      </c>
      <c r="G137" s="353" t="s">
        <v>280</v>
      </c>
      <c r="H137" s="350" t="s">
        <v>248</v>
      </c>
      <c r="I137" s="14"/>
      <c r="J137" s="34">
        <f>J138+J139</f>
        <v>48042</v>
      </c>
      <c r="K137" s="34"/>
      <c r="L137" s="29"/>
      <c r="M137" s="29"/>
      <c r="N137" s="38">
        <f>N138+N139</f>
        <v>1254588.0048</v>
      </c>
      <c r="O137" s="603">
        <f>O138+O139</f>
        <v>5477</v>
      </c>
      <c r="P137" s="840">
        <f>P138+P139</f>
        <v>143028.5688</v>
      </c>
      <c r="Q137" s="638">
        <f>O137*100/J137</f>
        <v>11.400441280546188</v>
      </c>
      <c r="R137" s="689">
        <f>R138+R139</f>
        <v>13638</v>
      </c>
      <c r="S137" s="841">
        <f>S138+S139</f>
        <v>19115</v>
      </c>
      <c r="T137" s="711">
        <f>S137*100/J137</f>
        <v>39.78810207734899</v>
      </c>
    </row>
    <row r="138" spans="1:20" ht="12.75">
      <c r="A138" s="168"/>
      <c r="B138" s="169"/>
      <c r="C138" s="169"/>
      <c r="D138" s="170"/>
      <c r="E138" s="220"/>
      <c r="F138" s="172"/>
      <c r="G138" s="221"/>
      <c r="H138" s="173"/>
      <c r="I138" s="174" t="s">
        <v>128</v>
      </c>
      <c r="J138" s="233">
        <v>48042</v>
      </c>
      <c r="K138" s="284">
        <v>25.11</v>
      </c>
      <c r="L138" s="207">
        <v>1</v>
      </c>
      <c r="M138" s="207">
        <v>1.04</v>
      </c>
      <c r="N138" s="208">
        <f>J138*K138*L138*M138</f>
        <v>1254588.0048</v>
      </c>
      <c r="O138" s="598">
        <v>5477</v>
      </c>
      <c r="P138" s="604">
        <f>K138*L138*M138*O138</f>
        <v>143028.5688</v>
      </c>
      <c r="Q138" s="625"/>
      <c r="R138" s="689">
        <v>13638</v>
      </c>
      <c r="S138" s="690">
        <f aca="true" t="shared" si="10" ref="S138:S145">O138+R138</f>
        <v>19115</v>
      </c>
      <c r="T138" s="690"/>
    </row>
    <row r="139" spans="1:20" ht="34.5" thickBot="1">
      <c r="A139" s="177"/>
      <c r="B139" s="178"/>
      <c r="C139" s="178"/>
      <c r="D139" s="179"/>
      <c r="E139" s="201"/>
      <c r="F139" s="181"/>
      <c r="G139" s="202"/>
      <c r="H139" s="182"/>
      <c r="I139" s="183" t="s">
        <v>309</v>
      </c>
      <c r="J139" s="233">
        <v>0</v>
      </c>
      <c r="K139" s="284">
        <v>25.11</v>
      </c>
      <c r="L139" s="207">
        <v>79.65</v>
      </c>
      <c r="M139" s="207">
        <v>1.04</v>
      </c>
      <c r="N139" s="208">
        <f>J139*K139*L139*M139</f>
        <v>0</v>
      </c>
      <c r="O139" s="598"/>
      <c r="P139" s="158"/>
      <c r="Q139" s="625"/>
      <c r="R139" s="689"/>
      <c r="S139" s="690"/>
      <c r="T139" s="690"/>
    </row>
    <row r="140" spans="1:20" ht="127.5" thickBot="1">
      <c r="A140" s="9" t="s">
        <v>0</v>
      </c>
      <c r="B140" s="8" t="s">
        <v>10</v>
      </c>
      <c r="C140" s="8" t="s">
        <v>3</v>
      </c>
      <c r="D140" s="351" t="s">
        <v>281</v>
      </c>
      <c r="E140" s="339" t="s">
        <v>174</v>
      </c>
      <c r="F140" s="217" t="s">
        <v>254</v>
      </c>
      <c r="G140" s="218" t="s">
        <v>175</v>
      </c>
      <c r="H140" s="219" t="s">
        <v>249</v>
      </c>
      <c r="I140" s="14"/>
      <c r="J140" s="34">
        <f>J141+J142</f>
        <v>1250</v>
      </c>
      <c r="K140" s="34"/>
      <c r="L140" s="29"/>
      <c r="M140" s="29"/>
      <c r="N140" s="38">
        <f>N141+N142</f>
        <v>2303610.4312000005</v>
      </c>
      <c r="O140" s="38">
        <f>O141+O142</f>
        <v>310</v>
      </c>
      <c r="P140" s="38">
        <f>P141+P142</f>
        <v>571295.3869376001</v>
      </c>
      <c r="Q140" s="614">
        <f>O140*100/J140</f>
        <v>24.8</v>
      </c>
      <c r="R140" s="719">
        <f>R141+R142</f>
        <v>304</v>
      </c>
      <c r="S140" s="713">
        <f t="shared" si="10"/>
        <v>614</v>
      </c>
      <c r="T140" s="713">
        <f>S140*100/J140</f>
        <v>49.12</v>
      </c>
    </row>
    <row r="141" spans="1:20" ht="42">
      <c r="A141" s="168"/>
      <c r="B141" s="169"/>
      <c r="C141" s="169"/>
      <c r="D141" s="247"/>
      <c r="E141" s="220"/>
      <c r="F141" s="172"/>
      <c r="G141" s="221"/>
      <c r="H141" s="173"/>
      <c r="I141" s="183" t="s">
        <v>132</v>
      </c>
      <c r="J141" s="233">
        <v>1250</v>
      </c>
      <c r="K141" s="316">
        <v>6072.68</v>
      </c>
      <c r="L141" s="503">
        <v>0.2918</v>
      </c>
      <c r="M141" s="372">
        <v>1.04</v>
      </c>
      <c r="N141" s="208">
        <f>J141*K141*L141*M141</f>
        <v>2303610.4312000005</v>
      </c>
      <c r="O141" s="598">
        <v>310</v>
      </c>
      <c r="P141" s="604">
        <f>K141*L141*O141*M141</f>
        <v>571295.3869376001</v>
      </c>
      <c r="Q141" s="738"/>
      <c r="R141" s="718">
        <v>304</v>
      </c>
      <c r="S141" s="721">
        <f t="shared" si="10"/>
        <v>614</v>
      </c>
      <c r="T141" s="690"/>
    </row>
    <row r="142" spans="1:20" ht="18" thickBot="1">
      <c r="A142" s="211"/>
      <c r="B142" s="212"/>
      <c r="C142" s="212"/>
      <c r="D142" s="248"/>
      <c r="E142" s="224"/>
      <c r="F142" s="215"/>
      <c r="G142" s="225"/>
      <c r="H142" s="191"/>
      <c r="I142" s="497" t="s">
        <v>131</v>
      </c>
      <c r="J142" s="235">
        <v>0</v>
      </c>
      <c r="K142" s="450">
        <v>6072.68</v>
      </c>
      <c r="L142" s="235">
        <v>5.7211</v>
      </c>
      <c r="M142" s="372">
        <v>1.04</v>
      </c>
      <c r="N142" s="208">
        <f>J142*K142*L142*M142</f>
        <v>0</v>
      </c>
      <c r="O142" s="637">
        <v>0</v>
      </c>
      <c r="P142" s="158">
        <f>K142*L142*O142</f>
        <v>0</v>
      </c>
      <c r="Q142" s="609"/>
      <c r="R142" s="718">
        <v>0</v>
      </c>
      <c r="S142" s="721">
        <f t="shared" si="10"/>
        <v>0</v>
      </c>
      <c r="T142" s="690"/>
    </row>
    <row r="143" spans="1:20" ht="49.5" thickBot="1">
      <c r="A143" s="9" t="s">
        <v>0</v>
      </c>
      <c r="B143" s="8" t="s">
        <v>11</v>
      </c>
      <c r="C143" s="8" t="s">
        <v>12</v>
      </c>
      <c r="D143" s="26" t="s">
        <v>133</v>
      </c>
      <c r="E143" s="2" t="s">
        <v>15</v>
      </c>
      <c r="F143" s="32" t="s">
        <v>38</v>
      </c>
      <c r="G143" s="238" t="s">
        <v>39</v>
      </c>
      <c r="H143" s="500" t="s">
        <v>34</v>
      </c>
      <c r="I143" s="501" t="s">
        <v>306</v>
      </c>
      <c r="J143" s="502">
        <v>19960</v>
      </c>
      <c r="K143" s="792">
        <v>22.1</v>
      </c>
      <c r="L143" s="502">
        <v>1</v>
      </c>
      <c r="M143" s="502">
        <v>1.04</v>
      </c>
      <c r="N143" s="506">
        <f>J143*K143*L143*M143</f>
        <v>458760.64</v>
      </c>
      <c r="O143" s="904">
        <v>4905</v>
      </c>
      <c r="P143" s="905">
        <f>K143*L143*O143*M143</f>
        <v>112736.52</v>
      </c>
      <c r="Q143" s="906">
        <f>O143*100/J143</f>
        <v>24.574148296593187</v>
      </c>
      <c r="R143" s="719">
        <v>7893</v>
      </c>
      <c r="S143" s="700">
        <f t="shared" si="10"/>
        <v>12798</v>
      </c>
      <c r="T143" s="700">
        <f>S143*100/J143</f>
        <v>64.1182364729459</v>
      </c>
    </row>
    <row r="144" spans="1:20" ht="147" thickBot="1">
      <c r="A144" s="9" t="s">
        <v>0</v>
      </c>
      <c r="B144" s="8" t="s">
        <v>17</v>
      </c>
      <c r="C144" s="8" t="s">
        <v>13</v>
      </c>
      <c r="D144" s="25" t="s">
        <v>176</v>
      </c>
      <c r="E144" s="25" t="s">
        <v>177</v>
      </c>
      <c r="F144" s="217" t="s">
        <v>252</v>
      </c>
      <c r="G144" s="218" t="s">
        <v>178</v>
      </c>
      <c r="H144" s="204" t="s">
        <v>245</v>
      </c>
      <c r="I144" s="150"/>
      <c r="J144" s="267">
        <f>J145+J146+J147+J148+J149+J150+J151+J152+J153</f>
        <v>587</v>
      </c>
      <c r="K144" s="498"/>
      <c r="L144" s="499"/>
      <c r="M144" s="499"/>
      <c r="N144" s="153">
        <f>N145+N146+N147+N148+N149+N150+N151+N152+N153</f>
        <v>3048042.8588376003</v>
      </c>
      <c r="O144" s="641">
        <f>O145+O146+O147+O148+O149+O150+O151+O152+O153</f>
        <v>145</v>
      </c>
      <c r="P144" s="153">
        <f>P145+P146+P147+P148+P149+P150+P151+P152+P153</f>
        <v>746502.5272744001</v>
      </c>
      <c r="Q144" s="614">
        <f>O144*100/J144</f>
        <v>24.701873935264054</v>
      </c>
      <c r="R144" s="716">
        <f>R145+R146+R147+R148+R149+R150+R151+R152+R153</f>
        <v>129</v>
      </c>
      <c r="S144" s="700">
        <f t="shared" si="10"/>
        <v>274</v>
      </c>
      <c r="T144" s="700">
        <f>S144*100/J144</f>
        <v>46.67802385008518</v>
      </c>
    </row>
    <row r="145" spans="1:20" s="228" customFormat="1" ht="12.75">
      <c r="A145" s="168"/>
      <c r="B145" s="169"/>
      <c r="C145" s="169"/>
      <c r="D145" s="170"/>
      <c r="E145" s="220"/>
      <c r="F145" s="172"/>
      <c r="G145" s="221"/>
      <c r="H145" s="173"/>
      <c r="I145" s="174" t="s">
        <v>134</v>
      </c>
      <c r="J145" s="174">
        <v>50</v>
      </c>
      <c r="K145" s="284">
        <v>4716.1</v>
      </c>
      <c r="L145" s="310">
        <v>0.6782</v>
      </c>
      <c r="M145" s="310">
        <v>1.04</v>
      </c>
      <c r="N145" s="176">
        <f>J145*K145*L145*M145</f>
        <v>166319.86904000005</v>
      </c>
      <c r="O145" s="598">
        <v>15</v>
      </c>
      <c r="P145" s="208">
        <f>K145*L145*O145*M145</f>
        <v>49895.960712</v>
      </c>
      <c r="Q145" s="640"/>
      <c r="R145" s="718">
        <v>3</v>
      </c>
      <c r="S145" s="717">
        <f t="shared" si="10"/>
        <v>18</v>
      </c>
      <c r="T145" s="291"/>
    </row>
    <row r="146" spans="1:20" s="228" customFormat="1" ht="12.75">
      <c r="A146" s="177"/>
      <c r="B146" s="178"/>
      <c r="C146" s="178"/>
      <c r="D146" s="179"/>
      <c r="E146" s="201"/>
      <c r="F146" s="181"/>
      <c r="G146" s="202"/>
      <c r="H146" s="182"/>
      <c r="I146" s="174" t="s">
        <v>135</v>
      </c>
      <c r="J146" s="174">
        <v>36</v>
      </c>
      <c r="K146" s="284">
        <v>4716.1</v>
      </c>
      <c r="L146" s="310">
        <v>0.6782</v>
      </c>
      <c r="M146" s="310">
        <v>1.04</v>
      </c>
      <c r="N146" s="176">
        <f aca="true" t="shared" si="11" ref="N146:N153">J146*K146*L146*M146</f>
        <v>119750.3057088</v>
      </c>
      <c r="O146" s="598">
        <v>18</v>
      </c>
      <c r="P146" s="208">
        <f aca="true" t="shared" si="12" ref="P146:P153">K146*L146*O146*M146</f>
        <v>59875.15285440001</v>
      </c>
      <c r="Q146" s="640"/>
      <c r="R146" s="718">
        <v>4</v>
      </c>
      <c r="S146" s="717">
        <f aca="true" t="shared" si="13" ref="S146:S153">O146+R146</f>
        <v>22</v>
      </c>
      <c r="T146" s="291"/>
    </row>
    <row r="147" spans="1:20" s="228" customFormat="1" ht="12.75">
      <c r="A147" s="177"/>
      <c r="B147" s="178"/>
      <c r="C147" s="178"/>
      <c r="D147" s="179"/>
      <c r="E147" s="201"/>
      <c r="F147" s="181"/>
      <c r="G147" s="202"/>
      <c r="H147" s="182"/>
      <c r="I147" s="174" t="s">
        <v>136</v>
      </c>
      <c r="J147" s="174">
        <v>36</v>
      </c>
      <c r="K147" s="284">
        <v>4716.1</v>
      </c>
      <c r="L147" s="310">
        <v>0.6782</v>
      </c>
      <c r="M147" s="310">
        <v>1.04</v>
      </c>
      <c r="N147" s="176">
        <f t="shared" si="11"/>
        <v>119750.3057088</v>
      </c>
      <c r="O147" s="598">
        <v>0</v>
      </c>
      <c r="P147" s="208">
        <f t="shared" si="12"/>
        <v>0</v>
      </c>
      <c r="Q147" s="640"/>
      <c r="R147" s="718">
        <v>21</v>
      </c>
      <c r="S147" s="717">
        <f t="shared" si="13"/>
        <v>21</v>
      </c>
      <c r="T147" s="291"/>
    </row>
    <row r="148" spans="1:20" s="228" customFormat="1" ht="12.75">
      <c r="A148" s="177"/>
      <c r="B148" s="178"/>
      <c r="C148" s="178"/>
      <c r="D148" s="179"/>
      <c r="E148" s="201"/>
      <c r="F148" s="181"/>
      <c r="G148" s="202"/>
      <c r="H148" s="182"/>
      <c r="I148" s="174" t="s">
        <v>139</v>
      </c>
      <c r="J148" s="174">
        <v>0</v>
      </c>
      <c r="K148" s="284">
        <v>4716.1</v>
      </c>
      <c r="L148" s="310">
        <v>1</v>
      </c>
      <c r="M148" s="310">
        <v>1.04</v>
      </c>
      <c r="N148" s="176">
        <f t="shared" si="11"/>
        <v>0</v>
      </c>
      <c r="O148" s="598">
        <v>0</v>
      </c>
      <c r="P148" s="208">
        <f t="shared" si="12"/>
        <v>0</v>
      </c>
      <c r="Q148" s="640"/>
      <c r="R148" s="718">
        <v>0</v>
      </c>
      <c r="S148" s="717">
        <f t="shared" si="13"/>
        <v>0</v>
      </c>
      <c r="T148" s="291"/>
    </row>
    <row r="149" spans="1:20" s="228" customFormat="1" ht="17.25">
      <c r="A149" s="177"/>
      <c r="B149" s="178"/>
      <c r="C149" s="178"/>
      <c r="D149" s="179"/>
      <c r="E149" s="201"/>
      <c r="F149" s="181"/>
      <c r="G149" s="202"/>
      <c r="H149" s="182"/>
      <c r="I149" s="183" t="s">
        <v>140</v>
      </c>
      <c r="J149" s="174">
        <v>0</v>
      </c>
      <c r="K149" s="284">
        <v>4716.1</v>
      </c>
      <c r="L149" s="310">
        <v>1</v>
      </c>
      <c r="M149" s="310">
        <v>1.04</v>
      </c>
      <c r="N149" s="176">
        <f t="shared" si="11"/>
        <v>0</v>
      </c>
      <c r="O149" s="598"/>
      <c r="P149" s="208">
        <f t="shared" si="12"/>
        <v>0</v>
      </c>
      <c r="Q149" s="640"/>
      <c r="R149" s="718">
        <v>0</v>
      </c>
      <c r="S149" s="717">
        <f t="shared" si="13"/>
        <v>0</v>
      </c>
      <c r="T149" s="291"/>
    </row>
    <row r="150" spans="1:20" s="228" customFormat="1" ht="12.75">
      <c r="A150" s="177"/>
      <c r="B150" s="178"/>
      <c r="C150" s="178"/>
      <c r="D150" s="179"/>
      <c r="E150" s="201"/>
      <c r="F150" s="181"/>
      <c r="G150" s="202"/>
      <c r="H150" s="182"/>
      <c r="I150" s="174" t="s">
        <v>137</v>
      </c>
      <c r="J150" s="174">
        <v>425</v>
      </c>
      <c r="K150" s="284">
        <v>4716.1</v>
      </c>
      <c r="L150" s="310">
        <v>1.1675</v>
      </c>
      <c r="M150" s="310">
        <v>1.04</v>
      </c>
      <c r="N150" s="176">
        <f t="shared" si="11"/>
        <v>2433672.6635000003</v>
      </c>
      <c r="O150" s="598">
        <v>103</v>
      </c>
      <c r="P150" s="208">
        <f t="shared" si="12"/>
        <v>589807.7278600001</v>
      </c>
      <c r="Q150" s="640"/>
      <c r="R150" s="718">
        <v>92</v>
      </c>
      <c r="S150" s="717">
        <f t="shared" si="13"/>
        <v>195</v>
      </c>
      <c r="T150" s="291"/>
    </row>
    <row r="151" spans="1:20" s="228" customFormat="1" ht="13.5" thickBot="1">
      <c r="A151" s="211"/>
      <c r="B151" s="212"/>
      <c r="C151" s="212"/>
      <c r="D151" s="188"/>
      <c r="E151" s="229"/>
      <c r="F151" s="190"/>
      <c r="G151" s="230"/>
      <c r="H151" s="191"/>
      <c r="I151" s="174" t="s">
        <v>138</v>
      </c>
      <c r="J151" s="174">
        <v>40</v>
      </c>
      <c r="K151" s="284">
        <v>4716.1</v>
      </c>
      <c r="L151" s="310">
        <v>1.063</v>
      </c>
      <c r="M151" s="310">
        <v>1.04</v>
      </c>
      <c r="N151" s="176">
        <f t="shared" si="11"/>
        <v>208549.71487999998</v>
      </c>
      <c r="O151" s="598">
        <v>9</v>
      </c>
      <c r="P151" s="208">
        <f t="shared" si="12"/>
        <v>46923.68584800001</v>
      </c>
      <c r="Q151" s="640"/>
      <c r="R151" s="718">
        <v>9</v>
      </c>
      <c r="S151" s="717">
        <f t="shared" si="13"/>
        <v>18</v>
      </c>
      <c r="T151" s="291"/>
    </row>
    <row r="152" spans="1:20" s="228" customFormat="1" ht="13.5" thickBot="1">
      <c r="A152" s="231"/>
      <c r="B152" s="232"/>
      <c r="C152" s="232"/>
      <c r="D152" s="179"/>
      <c r="E152" s="201"/>
      <c r="F152" s="181"/>
      <c r="G152" s="202"/>
      <c r="H152" s="182"/>
      <c r="I152" s="174" t="s">
        <v>159</v>
      </c>
      <c r="J152" s="175">
        <v>0</v>
      </c>
      <c r="K152" s="284">
        <v>234.91</v>
      </c>
      <c r="L152" s="310">
        <v>1</v>
      </c>
      <c r="M152" s="310">
        <v>1.04</v>
      </c>
      <c r="N152" s="176">
        <f t="shared" si="11"/>
        <v>0</v>
      </c>
      <c r="O152" s="598">
        <v>0</v>
      </c>
      <c r="P152" s="208">
        <f t="shared" si="12"/>
        <v>0</v>
      </c>
      <c r="Q152" s="640"/>
      <c r="R152" s="718">
        <v>0</v>
      </c>
      <c r="S152" s="717">
        <f t="shared" si="13"/>
        <v>0</v>
      </c>
      <c r="T152" s="291"/>
    </row>
    <row r="153" spans="1:20" s="228" customFormat="1" ht="13.5" thickBot="1">
      <c r="A153" s="231"/>
      <c r="B153" s="232"/>
      <c r="C153" s="232"/>
      <c r="D153" s="179"/>
      <c r="E153" s="201"/>
      <c r="F153" s="181"/>
      <c r="G153" s="202"/>
      <c r="H153" s="182"/>
      <c r="I153" s="174" t="s">
        <v>160</v>
      </c>
      <c r="J153" s="175">
        <v>0</v>
      </c>
      <c r="K153" s="284">
        <v>234.91</v>
      </c>
      <c r="L153" s="310">
        <v>1</v>
      </c>
      <c r="M153" s="310">
        <v>1.04</v>
      </c>
      <c r="N153" s="176">
        <f t="shared" si="11"/>
        <v>0</v>
      </c>
      <c r="O153" s="598">
        <v>0</v>
      </c>
      <c r="P153" s="208">
        <f t="shared" si="12"/>
        <v>0</v>
      </c>
      <c r="Q153" s="640"/>
      <c r="R153" s="718">
        <v>0</v>
      </c>
      <c r="S153" s="717">
        <f t="shared" si="13"/>
        <v>0</v>
      </c>
      <c r="T153" s="291"/>
    </row>
    <row r="154" spans="1:20" ht="124.5" thickBot="1">
      <c r="A154" s="9" t="s">
        <v>0</v>
      </c>
      <c r="B154" s="8" t="s">
        <v>18</v>
      </c>
      <c r="C154" s="8" t="s">
        <v>13</v>
      </c>
      <c r="D154" s="80" t="s">
        <v>16</v>
      </c>
      <c r="E154" s="80" t="s">
        <v>19</v>
      </c>
      <c r="F154" s="270" t="s">
        <v>254</v>
      </c>
      <c r="G154" s="271" t="s">
        <v>168</v>
      </c>
      <c r="H154" s="273" t="s">
        <v>243</v>
      </c>
      <c r="I154" s="13"/>
      <c r="J154" s="29">
        <f>J155+J156+J157+J158+J159+J160+J161+J162+J163</f>
        <v>699</v>
      </c>
      <c r="K154" s="34"/>
      <c r="L154" s="29"/>
      <c r="M154" s="29"/>
      <c r="N154" s="38">
        <f>N155+N156+N157+N158+N159+N160+N161+N162+N163</f>
        <v>316784.95758</v>
      </c>
      <c r="O154" s="254">
        <f>O155+O156+O157+O158+O159+O160+O161+O162+O163</f>
        <v>170</v>
      </c>
      <c r="P154" s="38">
        <f>P155+P156+P157+P158+P159+P160+P161+P162+P163</f>
        <v>76905.928476</v>
      </c>
      <c r="Q154" s="614">
        <f>O154*100/J154</f>
        <v>24.320457796852647</v>
      </c>
      <c r="R154" s="716">
        <f>R155+R156+R157+R158+R159+R160+R161+R162+R163</f>
        <v>150</v>
      </c>
      <c r="S154" s="700">
        <f>O154+R154</f>
        <v>320</v>
      </c>
      <c r="T154" s="700">
        <f>S154*100/J154</f>
        <v>45.779685264663804</v>
      </c>
    </row>
    <row r="155" spans="1:20" ht="12.75">
      <c r="A155" s="168"/>
      <c r="B155" s="169"/>
      <c r="C155" s="169"/>
      <c r="D155" s="170"/>
      <c r="E155" s="170"/>
      <c r="F155" s="172"/>
      <c r="G155" s="172"/>
      <c r="H155" s="173"/>
      <c r="I155" s="174" t="s">
        <v>142</v>
      </c>
      <c r="J155" s="207">
        <v>74</v>
      </c>
      <c r="K155" s="284">
        <v>426.75</v>
      </c>
      <c r="L155" s="207">
        <v>0.6995</v>
      </c>
      <c r="M155" s="207">
        <v>1.04</v>
      </c>
      <c r="N155" s="208">
        <f>J155*K155*L155*M155</f>
        <v>22973.454660000003</v>
      </c>
      <c r="O155" s="598">
        <v>24</v>
      </c>
      <c r="P155" s="604">
        <f>K155*L155*O155*M155</f>
        <v>7450.85016</v>
      </c>
      <c r="Q155" s="629"/>
      <c r="R155" s="718">
        <v>3</v>
      </c>
      <c r="S155" s="717">
        <f>O155+R155</f>
        <v>27</v>
      </c>
      <c r="T155" s="690"/>
    </row>
    <row r="156" spans="1:20" ht="12.75">
      <c r="A156" s="177"/>
      <c r="B156" s="178"/>
      <c r="C156" s="178"/>
      <c r="D156" s="179"/>
      <c r="E156" s="179"/>
      <c r="F156" s="181"/>
      <c r="G156" s="181"/>
      <c r="H156" s="182"/>
      <c r="I156" s="174" t="s">
        <v>143</v>
      </c>
      <c r="J156" s="207">
        <v>80</v>
      </c>
      <c r="K156" s="284">
        <v>426.75</v>
      </c>
      <c r="L156" s="207">
        <v>0.6995</v>
      </c>
      <c r="M156" s="207">
        <v>1.04</v>
      </c>
      <c r="N156" s="208">
        <f aca="true" t="shared" si="14" ref="N156:N163">J156*K156*L156*M156</f>
        <v>24836.1672</v>
      </c>
      <c r="O156" s="598">
        <v>28</v>
      </c>
      <c r="P156" s="604">
        <f aca="true" t="shared" si="15" ref="P156:P163">K156*L156*O156*M156</f>
        <v>8692.658519999999</v>
      </c>
      <c r="Q156" s="629"/>
      <c r="R156" s="718">
        <v>5</v>
      </c>
      <c r="S156" s="717">
        <f aca="true" t="shared" si="16" ref="S156:S163">O156+R156</f>
        <v>33</v>
      </c>
      <c r="T156" s="690"/>
    </row>
    <row r="157" spans="1:20" ht="12.75">
      <c r="A157" s="177"/>
      <c r="B157" s="178"/>
      <c r="C157" s="178"/>
      <c r="D157" s="179"/>
      <c r="E157" s="179"/>
      <c r="F157" s="181"/>
      <c r="G157" s="181"/>
      <c r="H157" s="182"/>
      <c r="I157" s="174" t="s">
        <v>144</v>
      </c>
      <c r="J157" s="207">
        <v>56</v>
      </c>
      <c r="K157" s="284">
        <v>426.75</v>
      </c>
      <c r="L157" s="207">
        <v>0.6995</v>
      </c>
      <c r="M157" s="207">
        <v>1.04</v>
      </c>
      <c r="N157" s="208">
        <f t="shared" si="14"/>
        <v>17385.31704</v>
      </c>
      <c r="O157" s="598">
        <v>0</v>
      </c>
      <c r="P157" s="604">
        <f t="shared" si="15"/>
        <v>0</v>
      </c>
      <c r="Q157" s="629"/>
      <c r="R157" s="718">
        <v>41</v>
      </c>
      <c r="S157" s="717">
        <f t="shared" si="16"/>
        <v>41</v>
      </c>
      <c r="T157" s="690"/>
    </row>
    <row r="158" spans="1:20" ht="12.75">
      <c r="A158" s="177"/>
      <c r="B158" s="178"/>
      <c r="C158" s="178"/>
      <c r="D158" s="179"/>
      <c r="E158" s="179"/>
      <c r="F158" s="181"/>
      <c r="G158" s="181"/>
      <c r="H158" s="182"/>
      <c r="I158" s="174" t="s">
        <v>145</v>
      </c>
      <c r="J158" s="207">
        <v>0</v>
      </c>
      <c r="K158" s="284">
        <v>426.75</v>
      </c>
      <c r="L158" s="207">
        <v>0.6995</v>
      </c>
      <c r="M158" s="207">
        <v>1.04</v>
      </c>
      <c r="N158" s="208">
        <f t="shared" si="14"/>
        <v>0</v>
      </c>
      <c r="O158" s="598">
        <v>0</v>
      </c>
      <c r="P158" s="604">
        <f t="shared" si="15"/>
        <v>0</v>
      </c>
      <c r="Q158" s="629"/>
      <c r="R158" s="718">
        <v>0</v>
      </c>
      <c r="S158" s="717">
        <f t="shared" si="16"/>
        <v>0</v>
      </c>
      <c r="T158" s="690"/>
    </row>
    <row r="159" spans="1:20" ht="17.25">
      <c r="A159" s="177"/>
      <c r="B159" s="178"/>
      <c r="C159" s="178"/>
      <c r="D159" s="179"/>
      <c r="E159" s="179"/>
      <c r="F159" s="181"/>
      <c r="G159" s="181"/>
      <c r="H159" s="182"/>
      <c r="I159" s="183" t="s">
        <v>146</v>
      </c>
      <c r="J159" s="207">
        <v>24</v>
      </c>
      <c r="K159" s="284">
        <v>426.75</v>
      </c>
      <c r="L159" s="207">
        <v>0.6995</v>
      </c>
      <c r="M159" s="207">
        <v>1.04</v>
      </c>
      <c r="N159" s="208">
        <f t="shared" si="14"/>
        <v>7450.850160000001</v>
      </c>
      <c r="O159" s="598">
        <v>6</v>
      </c>
      <c r="P159" s="604">
        <f t="shared" si="15"/>
        <v>1862.71254</v>
      </c>
      <c r="Q159" s="629"/>
      <c r="R159" s="718">
        <v>0</v>
      </c>
      <c r="S159" s="717">
        <f t="shared" si="16"/>
        <v>6</v>
      </c>
      <c r="T159" s="690"/>
    </row>
    <row r="160" spans="1:20" ht="12.75">
      <c r="A160" s="177"/>
      <c r="B160" s="178"/>
      <c r="C160" s="178"/>
      <c r="D160" s="179"/>
      <c r="E160" s="179"/>
      <c r="F160" s="181"/>
      <c r="G160" s="181"/>
      <c r="H160" s="182"/>
      <c r="I160" s="174" t="s">
        <v>147</v>
      </c>
      <c r="J160" s="207">
        <v>425</v>
      </c>
      <c r="K160" s="284">
        <v>426.75</v>
      </c>
      <c r="L160" s="207">
        <v>1.2124</v>
      </c>
      <c r="M160" s="207">
        <v>1.04</v>
      </c>
      <c r="N160" s="208">
        <f t="shared" si="14"/>
        <v>228687.13139999998</v>
      </c>
      <c r="O160" s="598">
        <v>103</v>
      </c>
      <c r="P160" s="604">
        <f t="shared" si="15"/>
        <v>55422.998904</v>
      </c>
      <c r="Q160" s="629"/>
      <c r="R160" s="910">
        <v>92</v>
      </c>
      <c r="S160" s="717">
        <f t="shared" si="16"/>
        <v>195</v>
      </c>
      <c r="T160" s="690"/>
    </row>
    <row r="161" spans="1:20" ht="12.75">
      <c r="A161" s="261"/>
      <c r="B161" s="178"/>
      <c r="C161" s="178"/>
      <c r="D161" s="179"/>
      <c r="E161" s="188"/>
      <c r="F161" s="190"/>
      <c r="G161" s="190"/>
      <c r="H161" s="191"/>
      <c r="I161" s="234" t="s">
        <v>148</v>
      </c>
      <c r="J161" s="235">
        <v>40</v>
      </c>
      <c r="K161" s="284">
        <v>426.75</v>
      </c>
      <c r="L161" s="207">
        <v>0.8704</v>
      </c>
      <c r="M161" s="207">
        <v>1.04</v>
      </c>
      <c r="N161" s="208">
        <f t="shared" si="14"/>
        <v>15452.037119999999</v>
      </c>
      <c r="O161" s="598">
        <v>9</v>
      </c>
      <c r="P161" s="604">
        <f t="shared" si="15"/>
        <v>3476.708352</v>
      </c>
      <c r="Q161" s="629"/>
      <c r="R161" s="718">
        <v>9</v>
      </c>
      <c r="S161" s="717">
        <f t="shared" si="16"/>
        <v>18</v>
      </c>
      <c r="T161" s="690"/>
    </row>
    <row r="162" spans="1:20" ht="12.75">
      <c r="A162" s="261"/>
      <c r="B162" s="178"/>
      <c r="C162" s="178"/>
      <c r="D162" s="179"/>
      <c r="E162" s="179"/>
      <c r="F162" s="181"/>
      <c r="G162" s="181"/>
      <c r="H162" s="182"/>
      <c r="I162" s="174" t="s">
        <v>161</v>
      </c>
      <c r="J162" s="233">
        <v>0</v>
      </c>
      <c r="K162" s="284">
        <v>231.92</v>
      </c>
      <c r="L162" s="207">
        <v>0.5957</v>
      </c>
      <c r="M162" s="207">
        <v>1.04</v>
      </c>
      <c r="N162" s="208">
        <f t="shared" si="14"/>
        <v>0</v>
      </c>
      <c r="O162" s="598">
        <v>0</v>
      </c>
      <c r="P162" s="604">
        <f t="shared" si="15"/>
        <v>0</v>
      </c>
      <c r="Q162" s="629"/>
      <c r="R162" s="718">
        <v>0</v>
      </c>
      <c r="S162" s="717">
        <f t="shared" si="16"/>
        <v>0</v>
      </c>
      <c r="T162" s="690"/>
    </row>
    <row r="163" spans="1:20" ht="13.5" thickBot="1">
      <c r="A163" s="262"/>
      <c r="B163" s="212"/>
      <c r="C163" s="212"/>
      <c r="D163" s="213"/>
      <c r="E163" s="213"/>
      <c r="F163" s="215"/>
      <c r="G163" s="215"/>
      <c r="H163" s="216"/>
      <c r="I163" s="236" t="s">
        <v>164</v>
      </c>
      <c r="J163" s="237">
        <v>0</v>
      </c>
      <c r="K163" s="284">
        <v>231.92</v>
      </c>
      <c r="L163" s="207">
        <v>0.5957</v>
      </c>
      <c r="M163" s="207">
        <v>1.04</v>
      </c>
      <c r="N163" s="208">
        <f t="shared" si="14"/>
        <v>0</v>
      </c>
      <c r="O163" s="615"/>
      <c r="P163" s="604">
        <f t="shared" si="15"/>
        <v>0</v>
      </c>
      <c r="Q163" s="639"/>
      <c r="R163" s="718">
        <v>0</v>
      </c>
      <c r="S163" s="717">
        <f t="shared" si="16"/>
        <v>0</v>
      </c>
      <c r="T163" s="690"/>
    </row>
    <row r="164" spans="1:20" ht="12.75">
      <c r="A164" s="1" t="s">
        <v>20</v>
      </c>
      <c r="J164" s="381">
        <f>J2+J5+J44+J103+J130+J137+J140+J143+J144+J154</f>
        <v>249089</v>
      </c>
      <c r="K164" s="91"/>
      <c r="L164" s="91"/>
      <c r="M164" s="91"/>
      <c r="N164" s="326">
        <f>N2+N5+N44+N103+N130+N137+N140+N143+N144+N154</f>
        <v>27717719.532864403</v>
      </c>
      <c r="O164" s="616">
        <f>O2+O5+O44+O103+O130+O137+O140+O143+O144+O154</f>
        <v>45093</v>
      </c>
      <c r="P164" s="92">
        <f>P2+P5+P44+P103+P130+P137+P140+P143+P144+P154</f>
        <v>5391567.2101928</v>
      </c>
      <c r="Q164" s="263">
        <f>O164*100/J164</f>
        <v>18.10316794398789</v>
      </c>
      <c r="R164" s="907">
        <f>R2+R5+R44+R103+R130+R137+R140+R143+R144+R154</f>
        <v>91856</v>
      </c>
      <c r="S164" s="908">
        <f>S2+S5+S44+S103+S130+S137+S140+S143+S144+S154</f>
        <v>136949</v>
      </c>
      <c r="T164" s="909">
        <f>S164*100/J164</f>
        <v>54.97994692660053</v>
      </c>
    </row>
    <row r="165" spans="15:17" ht="12.75">
      <c r="O165" s="164"/>
      <c r="P165" s="488">
        <f>P164*100/N164</f>
        <v>19.451698411913416</v>
      </c>
      <c r="Q165" s="165"/>
    </row>
    <row r="166" spans="12:18" ht="12.75">
      <c r="L166">
        <v>2016</v>
      </c>
      <c r="N166" s="325">
        <v>24050542</v>
      </c>
      <c r="O166" s="163"/>
      <c r="P166" s="165"/>
      <c r="R166" s="167"/>
    </row>
    <row r="167" spans="12:14" ht="12.75">
      <c r="L167">
        <v>2017</v>
      </c>
      <c r="N167" s="523">
        <v>25649224</v>
      </c>
    </row>
    <row r="168" spans="12:14" ht="12.75">
      <c r="L168">
        <v>2018</v>
      </c>
      <c r="N168" s="309">
        <v>25826290</v>
      </c>
    </row>
    <row r="169" spans="12:16" ht="12.75">
      <c r="L169">
        <v>2019</v>
      </c>
      <c r="N169" s="263">
        <f>N164</f>
        <v>27717719.532864403</v>
      </c>
      <c r="O169" s="790"/>
      <c r="P169" s="790"/>
    </row>
    <row r="170" ht="12.75">
      <c r="O170" s="422"/>
    </row>
    <row r="173" spans="11:13" ht="12.75">
      <c r="K173" s="228"/>
      <c r="L173" s="228"/>
      <c r="M173" s="228"/>
    </row>
    <row r="175" ht="12.75">
      <c r="C175" s="327"/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T170"/>
  <sheetViews>
    <sheetView zoomScale="184" zoomScaleNormal="184" zoomScalePageLayoutView="0" workbookViewId="0" topLeftCell="I157">
      <selection activeCell="R166" sqref="R166"/>
    </sheetView>
  </sheetViews>
  <sheetFormatPr defaultColWidth="9.140625" defaultRowHeight="12.75"/>
  <cols>
    <col min="1" max="1" width="3.8515625" style="0" customWidth="1"/>
    <col min="2" max="2" width="13.421875" style="0" customWidth="1"/>
    <col min="3" max="3" width="6.28125" style="0" customWidth="1"/>
    <col min="4" max="4" width="10.8515625" style="0" customWidth="1"/>
    <col min="5" max="5" width="10.00390625" style="0" customWidth="1"/>
    <col min="7" max="7" width="9.421875" style="0" customWidth="1"/>
    <col min="9" max="9" width="20.140625" style="0" customWidth="1"/>
    <col min="14" max="14" width="10.421875" style="0" bestFit="1" customWidth="1"/>
    <col min="15" max="15" width="10.8515625" style="0" customWidth="1"/>
    <col min="16" max="16" width="9.7109375" style="0" customWidth="1"/>
  </cols>
  <sheetData>
    <row r="1" spans="1:20" ht="60.75" customHeight="1" thickBot="1">
      <c r="A1" s="3" t="s">
        <v>21</v>
      </c>
      <c r="B1" s="4" t="s">
        <v>24</v>
      </c>
      <c r="C1" s="5" t="s">
        <v>25</v>
      </c>
      <c r="D1" s="5" t="s">
        <v>26</v>
      </c>
      <c r="E1" s="5" t="s">
        <v>27</v>
      </c>
      <c r="F1" s="6" t="s">
        <v>149</v>
      </c>
      <c r="G1" s="6" t="s">
        <v>23</v>
      </c>
      <c r="H1" s="7" t="s">
        <v>22</v>
      </c>
      <c r="I1" s="7" t="s">
        <v>36</v>
      </c>
      <c r="J1" s="22" t="s">
        <v>41</v>
      </c>
      <c r="K1" s="23" t="s">
        <v>150</v>
      </c>
      <c r="L1" s="334" t="s">
        <v>273</v>
      </c>
      <c r="M1" s="334" t="s">
        <v>372</v>
      </c>
      <c r="N1" s="37" t="s">
        <v>119</v>
      </c>
      <c r="O1" s="599" t="s">
        <v>329</v>
      </c>
      <c r="P1" s="600" t="s">
        <v>330</v>
      </c>
      <c r="Q1" s="601" t="s">
        <v>331</v>
      </c>
      <c r="R1" s="695" t="s">
        <v>337</v>
      </c>
      <c r="S1" s="735" t="s">
        <v>338</v>
      </c>
      <c r="T1" s="690"/>
    </row>
    <row r="2" spans="1:20" ht="33.75" customHeight="1">
      <c r="A2" s="923" t="s">
        <v>0</v>
      </c>
      <c r="B2" s="925" t="s">
        <v>1</v>
      </c>
      <c r="C2" s="925" t="s">
        <v>3</v>
      </c>
      <c r="D2" s="917" t="s">
        <v>165</v>
      </c>
      <c r="E2" s="917" t="s">
        <v>28</v>
      </c>
      <c r="F2" s="930" t="s">
        <v>166</v>
      </c>
      <c r="G2" s="917" t="s">
        <v>167</v>
      </c>
      <c r="H2" s="942" t="s">
        <v>151</v>
      </c>
      <c r="I2" s="13"/>
      <c r="J2" s="29">
        <f>J3+J4</f>
        <v>25330</v>
      </c>
      <c r="K2" s="21"/>
      <c r="L2" s="21"/>
      <c r="M2" s="21"/>
      <c r="N2" s="38">
        <f>N3+N4</f>
        <v>3251014.312</v>
      </c>
      <c r="O2" s="254">
        <f>O3+O4</f>
        <v>1737</v>
      </c>
      <c r="P2" s="38">
        <f>P3+P4</f>
        <v>222937.6968</v>
      </c>
      <c r="Q2" s="602">
        <f>O2*100/J2</f>
        <v>6.85748124753257</v>
      </c>
      <c r="R2" s="687">
        <f>R3+R4</f>
        <v>8879</v>
      </c>
      <c r="S2" s="688">
        <f>O2+R2</f>
        <v>10616</v>
      </c>
      <c r="T2" s="711">
        <f>S2*100/J2</f>
        <v>41.910777733912354</v>
      </c>
    </row>
    <row r="3" spans="1:20" ht="27" customHeight="1">
      <c r="A3" s="924"/>
      <c r="B3" s="926"/>
      <c r="C3" s="926"/>
      <c r="D3" s="918"/>
      <c r="E3" s="918"/>
      <c r="F3" s="931"/>
      <c r="G3" s="918"/>
      <c r="H3" s="921"/>
      <c r="I3" s="233" t="s">
        <v>37</v>
      </c>
      <c r="J3" s="207">
        <v>300</v>
      </c>
      <c r="K3" s="310">
        <v>123.41</v>
      </c>
      <c r="L3" s="207">
        <v>1</v>
      </c>
      <c r="M3" s="207">
        <v>1.04</v>
      </c>
      <c r="N3" s="208">
        <f>J3*K3*L3*M3</f>
        <v>38503.92</v>
      </c>
      <c r="O3" s="598">
        <v>0</v>
      </c>
      <c r="P3" s="604">
        <f>K3*L3*O3*M3</f>
        <v>0</v>
      </c>
      <c r="Q3" s="632"/>
      <c r="R3" s="689">
        <v>0</v>
      </c>
      <c r="S3" s="888">
        <f>O3+R3</f>
        <v>0</v>
      </c>
      <c r="T3" s="690"/>
    </row>
    <row r="4" spans="1:20" ht="25.5" thickBot="1">
      <c r="A4" s="924"/>
      <c r="B4" s="926"/>
      <c r="C4" s="926"/>
      <c r="D4" s="918"/>
      <c r="E4" s="918"/>
      <c r="F4" s="931"/>
      <c r="G4" s="918"/>
      <c r="H4" s="921"/>
      <c r="I4" s="291" t="s">
        <v>40</v>
      </c>
      <c r="J4" s="207">
        <v>25030</v>
      </c>
      <c r="K4" s="310">
        <v>123.41</v>
      </c>
      <c r="L4" s="207">
        <v>1</v>
      </c>
      <c r="M4" s="207">
        <v>1.04</v>
      </c>
      <c r="N4" s="208">
        <f>J4*K4*L4*M4</f>
        <v>3212510.392</v>
      </c>
      <c r="O4" s="598">
        <v>1737</v>
      </c>
      <c r="P4" s="604">
        <f>K4*L4*O4*M4</f>
        <v>222937.6968</v>
      </c>
      <c r="Q4" s="622"/>
      <c r="R4" s="689">
        <v>8879</v>
      </c>
      <c r="S4" s="888">
        <f>O4+R4</f>
        <v>10616</v>
      </c>
      <c r="T4" s="690"/>
    </row>
    <row r="5" spans="1:20" ht="147" thickBot="1">
      <c r="A5" s="9" t="s">
        <v>0</v>
      </c>
      <c r="B5" s="8" t="s">
        <v>2</v>
      </c>
      <c r="C5" s="8" t="s">
        <v>3</v>
      </c>
      <c r="D5" s="339" t="s">
        <v>165</v>
      </c>
      <c r="E5" s="339" t="s">
        <v>28</v>
      </c>
      <c r="F5" s="340" t="s">
        <v>75</v>
      </c>
      <c r="G5" s="341" t="s">
        <v>168</v>
      </c>
      <c r="H5" s="342" t="s">
        <v>152</v>
      </c>
      <c r="I5" s="14"/>
      <c r="J5" s="29">
        <f>J6+J7+J8+J9+J10+J11+J12+J13+J14+J15+J17+J18+J19+J24+J25+J26+J27+J28+J29+J30+J31+J32+J33+J34+J35+J36+J37+J38+J39+J40+J41+J42+J43+J23+J16</f>
        <v>26830</v>
      </c>
      <c r="K5" s="21"/>
      <c r="L5" s="21"/>
      <c r="M5" s="21"/>
      <c r="N5" s="38">
        <f>N6+N7+N8+N9+N10+N11+N12+N13+N14+N15+N17+N18+N19+N24+N25+N26+N27+N28+N29+N30+N31+N32+N33+N34+N35+N36+N37+N38+N39+N40+N41+N42+N43+N23+N16</f>
        <v>4518811.86949504</v>
      </c>
      <c r="O5" s="254">
        <f>O6+O7+O8+O9+O10+O11+O12+O13+O14+O15+O17+O18+O19+O24+O25+O26+O27+O28+O29+O30+O31+O32+O33+O34+O35+O36+O37+O38+O39+O40+O41+O42+O43+O23+O16</f>
        <v>14850</v>
      </c>
      <c r="P5" s="38">
        <f>P6+P7+P8+P9+P10+P11+P12+P13+P14+P15+P17+P18+P19+P24+P25+P26+P27+P28+P29+P30+P31+P32+P33+P34+P35+P36+P37+P38+P39+P40+P41+P42+P43+P23+P16</f>
        <v>2317513.30706688</v>
      </c>
      <c r="Q5" s="592">
        <f>O5*100/J5</f>
        <v>55.348490495713754</v>
      </c>
      <c r="R5" s="687">
        <f>R6+R7+R8+R9+R10+R11+R12+R13+R14+R15+R17+R18+R19+R24+R25+R26+R27+R28+R29+R30+R31+R32+R33+R34+R35+R36+R37+R38+R39+R40+R41+R42+R43+R23+R16</f>
        <v>8073</v>
      </c>
      <c r="S5" s="688">
        <f>O5+R5</f>
        <v>22923</v>
      </c>
      <c r="T5" s="711">
        <f>S5*100/J5</f>
        <v>85.43794260156541</v>
      </c>
    </row>
    <row r="6" spans="1:20" ht="12.75">
      <c r="A6" s="278"/>
      <c r="B6" s="279"/>
      <c r="C6" s="279"/>
      <c r="D6" s="280"/>
      <c r="E6" s="283"/>
      <c r="F6" s="282"/>
      <c r="G6" s="282"/>
      <c r="H6" s="283"/>
      <c r="I6" s="233" t="s">
        <v>42</v>
      </c>
      <c r="J6" s="207">
        <v>400</v>
      </c>
      <c r="K6" s="310">
        <v>231.92</v>
      </c>
      <c r="L6" s="310">
        <v>2.5454</v>
      </c>
      <c r="M6" s="310">
        <v>1.04</v>
      </c>
      <c r="N6" s="208">
        <f>J6*K6*L6*M6</f>
        <v>245576.933888</v>
      </c>
      <c r="O6" s="598">
        <v>137</v>
      </c>
      <c r="P6" s="604">
        <f>K6*L6*O6*M6</f>
        <v>84110.09985664</v>
      </c>
      <c r="Q6" s="594"/>
      <c r="R6" s="689">
        <v>91</v>
      </c>
      <c r="S6" s="572">
        <f>O6+R6</f>
        <v>228</v>
      </c>
      <c r="T6" s="690"/>
    </row>
    <row r="7" spans="1:20" ht="12.75">
      <c r="A7" s="285"/>
      <c r="B7" s="286"/>
      <c r="C7" s="286"/>
      <c r="D7" s="287"/>
      <c r="E7" s="290"/>
      <c r="F7" s="289"/>
      <c r="G7" s="289"/>
      <c r="H7" s="290"/>
      <c r="I7" s="233" t="s">
        <v>43</v>
      </c>
      <c r="J7" s="207">
        <v>30</v>
      </c>
      <c r="K7" s="310">
        <v>231.92</v>
      </c>
      <c r="L7" s="310">
        <v>2.5454</v>
      </c>
      <c r="M7" s="310">
        <v>1.04</v>
      </c>
      <c r="N7" s="208">
        <f aca="true" t="shared" si="0" ref="N7:N43">J7*K7*L7*M7</f>
        <v>18418.2700416</v>
      </c>
      <c r="O7" s="598"/>
      <c r="P7" s="604">
        <f aca="true" t="shared" si="1" ref="P7:P43">K7*L7*O7*M7</f>
        <v>0</v>
      </c>
      <c r="Q7" s="594"/>
      <c r="R7" s="689"/>
      <c r="S7" s="572">
        <f aca="true" t="shared" si="2" ref="S7:S43">O7+R7</f>
        <v>0</v>
      </c>
      <c r="T7" s="690"/>
    </row>
    <row r="8" spans="1:20" ht="25.5" customHeight="1">
      <c r="A8" s="285"/>
      <c r="B8" s="286"/>
      <c r="C8" s="286"/>
      <c r="D8" s="287"/>
      <c r="E8" s="290"/>
      <c r="F8" s="289"/>
      <c r="G8" s="289"/>
      <c r="H8" s="290"/>
      <c r="I8" s="291" t="s">
        <v>44</v>
      </c>
      <c r="J8" s="207">
        <v>0</v>
      </c>
      <c r="K8" s="310">
        <v>231.92</v>
      </c>
      <c r="L8" s="310">
        <v>18.0359</v>
      </c>
      <c r="M8" s="310">
        <v>1.04</v>
      </c>
      <c r="N8" s="208">
        <f t="shared" si="0"/>
        <v>0</v>
      </c>
      <c r="O8" s="598"/>
      <c r="P8" s="604">
        <f t="shared" si="1"/>
        <v>0</v>
      </c>
      <c r="Q8" s="594"/>
      <c r="R8" s="689"/>
      <c r="S8" s="572">
        <f t="shared" si="2"/>
        <v>0</v>
      </c>
      <c r="T8" s="690"/>
    </row>
    <row r="9" spans="1:20" ht="12.75">
      <c r="A9" s="285"/>
      <c r="B9" s="286"/>
      <c r="C9" s="286"/>
      <c r="D9" s="287"/>
      <c r="E9" s="290"/>
      <c r="F9" s="289"/>
      <c r="G9" s="289"/>
      <c r="H9" s="290"/>
      <c r="I9" s="233" t="s">
        <v>45</v>
      </c>
      <c r="J9" s="207">
        <v>10600</v>
      </c>
      <c r="K9" s="310">
        <v>231.92</v>
      </c>
      <c r="L9" s="310">
        <v>0.5957</v>
      </c>
      <c r="M9" s="310">
        <v>1.04</v>
      </c>
      <c r="N9" s="208">
        <f t="shared" si="0"/>
        <v>1523017.897856</v>
      </c>
      <c r="O9" s="598">
        <v>6472</v>
      </c>
      <c r="P9" s="604">
        <f>K9*L9*O9*M9</f>
        <v>929903.00329472</v>
      </c>
      <c r="Q9" s="594"/>
      <c r="R9" s="689">
        <v>3441</v>
      </c>
      <c r="S9" s="572">
        <f t="shared" si="2"/>
        <v>9913</v>
      </c>
      <c r="T9" s="690"/>
    </row>
    <row r="10" spans="1:20" ht="12.75">
      <c r="A10" s="285"/>
      <c r="B10" s="286"/>
      <c r="C10" s="286"/>
      <c r="D10" s="287"/>
      <c r="E10" s="290"/>
      <c r="F10" s="289"/>
      <c r="G10" s="289"/>
      <c r="H10" s="290"/>
      <c r="I10" s="233" t="s">
        <v>46</v>
      </c>
      <c r="J10" s="207">
        <v>0</v>
      </c>
      <c r="K10" s="310">
        <v>231.92</v>
      </c>
      <c r="L10" s="310">
        <v>2.5454</v>
      </c>
      <c r="M10" s="310">
        <v>1.04</v>
      </c>
      <c r="N10" s="208">
        <f t="shared" si="0"/>
        <v>0</v>
      </c>
      <c r="O10" s="598"/>
      <c r="P10" s="604">
        <f t="shared" si="1"/>
        <v>0</v>
      </c>
      <c r="Q10" s="594"/>
      <c r="R10" s="689"/>
      <c r="S10" s="572">
        <f t="shared" si="2"/>
        <v>0</v>
      </c>
      <c r="T10" s="690"/>
    </row>
    <row r="11" spans="1:20" ht="12.75">
      <c r="A11" s="285"/>
      <c r="B11" s="286"/>
      <c r="C11" s="286"/>
      <c r="D11" s="287"/>
      <c r="E11" s="290"/>
      <c r="F11" s="289"/>
      <c r="G11" s="289"/>
      <c r="H11" s="290"/>
      <c r="I11" s="233" t="s">
        <v>47</v>
      </c>
      <c r="J11" s="207">
        <v>0</v>
      </c>
      <c r="K11" s="310">
        <v>231.92</v>
      </c>
      <c r="L11" s="310">
        <v>0.5957</v>
      </c>
      <c r="M11" s="310">
        <v>1.04</v>
      </c>
      <c r="N11" s="208">
        <f t="shared" si="0"/>
        <v>0</v>
      </c>
      <c r="O11" s="598"/>
      <c r="P11" s="604">
        <f t="shared" si="1"/>
        <v>0</v>
      </c>
      <c r="Q11" s="594"/>
      <c r="R11" s="689"/>
      <c r="S11" s="572">
        <f t="shared" si="2"/>
        <v>0</v>
      </c>
      <c r="T11" s="690"/>
    </row>
    <row r="12" spans="1:20" ht="12.75">
      <c r="A12" s="285"/>
      <c r="B12" s="286"/>
      <c r="C12" s="286"/>
      <c r="D12" s="287"/>
      <c r="E12" s="290"/>
      <c r="F12" s="289"/>
      <c r="G12" s="289"/>
      <c r="H12" s="290"/>
      <c r="I12" s="233" t="s">
        <v>48</v>
      </c>
      <c r="J12" s="207">
        <v>1000</v>
      </c>
      <c r="K12" s="310">
        <v>231.92</v>
      </c>
      <c r="L12" s="310">
        <v>0.5957</v>
      </c>
      <c r="M12" s="310">
        <v>1.04</v>
      </c>
      <c r="N12" s="208">
        <f t="shared" si="0"/>
        <v>143680.93376</v>
      </c>
      <c r="O12" s="598">
        <v>887</v>
      </c>
      <c r="P12" s="604">
        <f t="shared" si="1"/>
        <v>127444.98824512</v>
      </c>
      <c r="Q12" s="594"/>
      <c r="R12" s="689">
        <v>113</v>
      </c>
      <c r="S12" s="572">
        <f t="shared" si="2"/>
        <v>1000</v>
      </c>
      <c r="T12" s="690"/>
    </row>
    <row r="13" spans="1:20" ht="12.75">
      <c r="A13" s="285"/>
      <c r="B13" s="286"/>
      <c r="C13" s="286"/>
      <c r="D13" s="287"/>
      <c r="E13" s="290"/>
      <c r="F13" s="289"/>
      <c r="G13" s="289"/>
      <c r="H13" s="290"/>
      <c r="I13" s="233" t="s">
        <v>49</v>
      </c>
      <c r="J13" s="207">
        <v>0</v>
      </c>
      <c r="K13" s="310">
        <v>231.92</v>
      </c>
      <c r="L13" s="310">
        <v>2.5454</v>
      </c>
      <c r="M13" s="310">
        <v>1.04</v>
      </c>
      <c r="N13" s="208">
        <f t="shared" si="0"/>
        <v>0</v>
      </c>
      <c r="O13" s="598"/>
      <c r="P13" s="604">
        <f t="shared" si="1"/>
        <v>0</v>
      </c>
      <c r="Q13" s="594"/>
      <c r="R13" s="689"/>
      <c r="S13" s="572">
        <f t="shared" si="2"/>
        <v>0</v>
      </c>
      <c r="T13" s="690"/>
    </row>
    <row r="14" spans="1:20" ht="12.75">
      <c r="A14" s="285"/>
      <c r="B14" s="286"/>
      <c r="C14" s="286"/>
      <c r="D14" s="287"/>
      <c r="E14" s="290"/>
      <c r="F14" s="289"/>
      <c r="G14" s="289"/>
      <c r="H14" s="290"/>
      <c r="I14" s="233" t="s">
        <v>61</v>
      </c>
      <c r="J14" s="207">
        <v>0</v>
      </c>
      <c r="K14" s="310">
        <v>231.92</v>
      </c>
      <c r="L14" s="310">
        <v>0.5957</v>
      </c>
      <c r="M14" s="310">
        <v>1.04</v>
      </c>
      <c r="N14" s="208">
        <f t="shared" si="0"/>
        <v>0</v>
      </c>
      <c r="O14" s="598"/>
      <c r="P14" s="604">
        <f t="shared" si="1"/>
        <v>0</v>
      </c>
      <c r="Q14" s="594"/>
      <c r="R14" s="689"/>
      <c r="S14" s="572">
        <f t="shared" si="2"/>
        <v>0</v>
      </c>
      <c r="T14" s="690"/>
    </row>
    <row r="15" spans="1:20" ht="12.75">
      <c r="A15" s="285"/>
      <c r="B15" s="286"/>
      <c r="C15" s="286"/>
      <c r="D15" s="287"/>
      <c r="E15" s="290"/>
      <c r="F15" s="289"/>
      <c r="G15" s="289"/>
      <c r="H15" s="290"/>
      <c r="I15" s="233" t="s">
        <v>51</v>
      </c>
      <c r="J15" s="207">
        <v>0</v>
      </c>
      <c r="K15" s="310">
        <v>231.92</v>
      </c>
      <c r="L15" s="310">
        <v>0.5957</v>
      </c>
      <c r="M15" s="310">
        <v>1.04</v>
      </c>
      <c r="N15" s="208">
        <f t="shared" si="0"/>
        <v>0</v>
      </c>
      <c r="O15" s="598"/>
      <c r="P15" s="604">
        <f t="shared" si="1"/>
        <v>0</v>
      </c>
      <c r="Q15" s="594"/>
      <c r="R15" s="689"/>
      <c r="S15" s="572">
        <f t="shared" si="2"/>
        <v>0</v>
      </c>
      <c r="T15" s="690"/>
    </row>
    <row r="16" spans="1:20" ht="12.75">
      <c r="A16" s="285"/>
      <c r="B16" s="286"/>
      <c r="C16" s="286"/>
      <c r="D16" s="287"/>
      <c r="E16" s="290"/>
      <c r="F16" s="289"/>
      <c r="G16" s="289"/>
      <c r="H16" s="290"/>
      <c r="I16" s="233" t="s">
        <v>162</v>
      </c>
      <c r="J16" s="207">
        <v>2000</v>
      </c>
      <c r="K16" s="310">
        <v>231.92</v>
      </c>
      <c r="L16" s="310">
        <v>1.1613</v>
      </c>
      <c r="M16" s="310">
        <v>1.04</v>
      </c>
      <c r="N16" s="208">
        <f t="shared" si="0"/>
        <v>560203.68768</v>
      </c>
      <c r="O16" s="598">
        <v>213</v>
      </c>
      <c r="P16" s="604">
        <f t="shared" si="1"/>
        <v>59661.69273792</v>
      </c>
      <c r="Q16" s="594"/>
      <c r="R16" s="689">
        <v>567</v>
      </c>
      <c r="S16" s="572">
        <f t="shared" si="2"/>
        <v>780</v>
      </c>
      <c r="T16" s="690"/>
    </row>
    <row r="17" spans="1:20" ht="12.75">
      <c r="A17" s="285"/>
      <c r="B17" s="286"/>
      <c r="C17" s="286"/>
      <c r="D17" s="287"/>
      <c r="E17" s="290"/>
      <c r="F17" s="289"/>
      <c r="G17" s="289"/>
      <c r="H17" s="290"/>
      <c r="I17" s="233" t="s">
        <v>52</v>
      </c>
      <c r="J17" s="207">
        <v>9489</v>
      </c>
      <c r="K17" s="310">
        <v>231.92</v>
      </c>
      <c r="L17" s="310">
        <v>0.5957</v>
      </c>
      <c r="M17" s="310">
        <v>1.04</v>
      </c>
      <c r="N17" s="208">
        <f t="shared" si="0"/>
        <v>1363388.3804486399</v>
      </c>
      <c r="O17" s="598">
        <v>6237</v>
      </c>
      <c r="P17" s="604">
        <f t="shared" si="1"/>
        <v>896137.98386112</v>
      </c>
      <c r="Q17" s="594"/>
      <c r="R17" s="689">
        <v>2760</v>
      </c>
      <c r="S17" s="572">
        <f t="shared" si="2"/>
        <v>8997</v>
      </c>
      <c r="T17" s="690"/>
    </row>
    <row r="18" spans="1:20" ht="51.75" customHeight="1">
      <c r="A18" s="285"/>
      <c r="B18" s="286"/>
      <c r="C18" s="286"/>
      <c r="D18" s="287"/>
      <c r="E18" s="290"/>
      <c r="F18" s="289"/>
      <c r="G18" s="289"/>
      <c r="H18" s="290"/>
      <c r="I18" s="291" t="s">
        <v>53</v>
      </c>
      <c r="J18" s="207">
        <v>0</v>
      </c>
      <c r="K18" s="310">
        <v>231.92</v>
      </c>
      <c r="L18" s="310">
        <v>2.5524</v>
      </c>
      <c r="M18" s="310">
        <v>1.04</v>
      </c>
      <c r="N18" s="208">
        <f t="shared" si="0"/>
        <v>0</v>
      </c>
      <c r="O18" s="598"/>
      <c r="P18" s="604">
        <f t="shared" si="1"/>
        <v>0</v>
      </c>
      <c r="Q18" s="594"/>
      <c r="R18" s="689"/>
      <c r="S18" s="572">
        <f t="shared" si="2"/>
        <v>0</v>
      </c>
      <c r="T18" s="690"/>
    </row>
    <row r="19" spans="1:20" ht="16.5">
      <c r="A19" s="285"/>
      <c r="B19" s="286"/>
      <c r="C19" s="286"/>
      <c r="D19" s="287"/>
      <c r="E19" s="290"/>
      <c r="F19" s="289"/>
      <c r="G19" s="289"/>
      <c r="H19" s="290"/>
      <c r="I19" s="291" t="s">
        <v>54</v>
      </c>
      <c r="J19" s="207">
        <v>0</v>
      </c>
      <c r="K19" s="310">
        <v>231.92</v>
      </c>
      <c r="L19" s="310">
        <v>0.5957</v>
      </c>
      <c r="M19" s="310">
        <v>1.04</v>
      </c>
      <c r="N19" s="208">
        <f t="shared" si="0"/>
        <v>0</v>
      </c>
      <c r="O19" s="598"/>
      <c r="P19" s="604">
        <f t="shared" si="1"/>
        <v>0</v>
      </c>
      <c r="Q19" s="594"/>
      <c r="R19" s="689"/>
      <c r="S19" s="572">
        <f t="shared" si="2"/>
        <v>0</v>
      </c>
      <c r="T19" s="690"/>
    </row>
    <row r="20" spans="1:20" ht="12.75">
      <c r="A20" s="285"/>
      <c r="B20" s="286"/>
      <c r="C20" s="286"/>
      <c r="D20" s="287"/>
      <c r="E20" s="290"/>
      <c r="F20" s="289"/>
      <c r="G20" s="289"/>
      <c r="H20" s="290"/>
      <c r="I20" s="461" t="s">
        <v>179</v>
      </c>
      <c r="J20" s="462">
        <v>0</v>
      </c>
      <c r="K20" s="310">
        <v>231.92</v>
      </c>
      <c r="L20" s="310">
        <v>0.5957</v>
      </c>
      <c r="M20" s="310">
        <v>1.04</v>
      </c>
      <c r="N20" s="208">
        <f t="shared" si="0"/>
        <v>0</v>
      </c>
      <c r="O20" s="598"/>
      <c r="P20" s="604">
        <f t="shared" si="1"/>
        <v>0</v>
      </c>
      <c r="Q20" s="594"/>
      <c r="R20" s="689"/>
      <c r="S20" s="572">
        <f t="shared" si="2"/>
        <v>0</v>
      </c>
      <c r="T20" s="690"/>
    </row>
    <row r="21" spans="1:20" ht="12.75">
      <c r="A21" s="285"/>
      <c r="B21" s="286"/>
      <c r="C21" s="286"/>
      <c r="D21" s="287"/>
      <c r="E21" s="290"/>
      <c r="F21" s="289"/>
      <c r="G21" s="289"/>
      <c r="H21" s="290"/>
      <c r="I21" s="461" t="s">
        <v>180</v>
      </c>
      <c r="J21" s="462">
        <v>0</v>
      </c>
      <c r="K21" s="310">
        <v>231.92</v>
      </c>
      <c r="L21" s="310">
        <v>0.5957</v>
      </c>
      <c r="M21" s="310">
        <v>1.04</v>
      </c>
      <c r="N21" s="208">
        <f t="shared" si="0"/>
        <v>0</v>
      </c>
      <c r="O21" s="598"/>
      <c r="P21" s="604">
        <f t="shared" si="1"/>
        <v>0</v>
      </c>
      <c r="Q21" s="594"/>
      <c r="R21" s="689"/>
      <c r="S21" s="572">
        <f t="shared" si="2"/>
        <v>0</v>
      </c>
      <c r="T21" s="690"/>
    </row>
    <row r="22" spans="1:20" ht="12.75">
      <c r="A22" s="285"/>
      <c r="B22" s="286"/>
      <c r="C22" s="286"/>
      <c r="D22" s="287"/>
      <c r="E22" s="290"/>
      <c r="F22" s="289"/>
      <c r="G22" s="289"/>
      <c r="H22" s="290"/>
      <c r="I22" s="461" t="s">
        <v>181</v>
      </c>
      <c r="J22" s="462">
        <v>0</v>
      </c>
      <c r="K22" s="310">
        <v>231.92</v>
      </c>
      <c r="L22" s="310">
        <v>0.5957</v>
      </c>
      <c r="M22" s="310">
        <v>1.04</v>
      </c>
      <c r="N22" s="208">
        <f t="shared" si="0"/>
        <v>0</v>
      </c>
      <c r="O22" s="598"/>
      <c r="P22" s="604">
        <f t="shared" si="1"/>
        <v>0</v>
      </c>
      <c r="Q22" s="594"/>
      <c r="R22" s="689"/>
      <c r="S22" s="572">
        <f t="shared" si="2"/>
        <v>0</v>
      </c>
      <c r="T22" s="690"/>
    </row>
    <row r="23" spans="1:20" ht="12.75">
      <c r="A23" s="285"/>
      <c r="B23" s="286"/>
      <c r="C23" s="286"/>
      <c r="D23" s="287"/>
      <c r="E23" s="290"/>
      <c r="F23" s="289"/>
      <c r="G23" s="289"/>
      <c r="H23" s="290"/>
      <c r="I23" s="291" t="s">
        <v>121</v>
      </c>
      <c r="J23" s="207">
        <v>0</v>
      </c>
      <c r="K23" s="310">
        <v>231.92</v>
      </c>
      <c r="L23" s="310">
        <v>1</v>
      </c>
      <c r="M23" s="310">
        <v>1.04</v>
      </c>
      <c r="N23" s="208">
        <f t="shared" si="0"/>
        <v>0</v>
      </c>
      <c r="O23" s="598"/>
      <c r="P23" s="604">
        <f t="shared" si="1"/>
        <v>0</v>
      </c>
      <c r="Q23" s="594"/>
      <c r="R23" s="689"/>
      <c r="S23" s="572">
        <f t="shared" si="2"/>
        <v>0</v>
      </c>
      <c r="T23" s="690"/>
    </row>
    <row r="24" spans="1:20" ht="12.75">
      <c r="A24" s="285"/>
      <c r="B24" s="286"/>
      <c r="C24" s="286"/>
      <c r="D24" s="287"/>
      <c r="E24" s="290"/>
      <c r="F24" s="289"/>
      <c r="G24" s="289"/>
      <c r="H24" s="290"/>
      <c r="I24" s="233" t="s">
        <v>55</v>
      </c>
      <c r="J24" s="207">
        <v>220</v>
      </c>
      <c r="K24" s="310">
        <v>231.92</v>
      </c>
      <c r="L24" s="310">
        <v>2.5454</v>
      </c>
      <c r="M24" s="310">
        <v>1.04</v>
      </c>
      <c r="N24" s="208">
        <f t="shared" si="0"/>
        <v>135067.31363839997</v>
      </c>
      <c r="O24" s="598">
        <v>102</v>
      </c>
      <c r="P24" s="604">
        <f t="shared" si="1"/>
        <v>62622.11814144</v>
      </c>
      <c r="Q24" s="594"/>
      <c r="R24" s="689">
        <v>87</v>
      </c>
      <c r="S24" s="572">
        <f t="shared" si="2"/>
        <v>189</v>
      </c>
      <c r="T24" s="690"/>
    </row>
    <row r="25" spans="1:20" ht="12.75">
      <c r="A25" s="285"/>
      <c r="B25" s="286"/>
      <c r="C25" s="286"/>
      <c r="D25" s="287"/>
      <c r="E25" s="290"/>
      <c r="F25" s="289"/>
      <c r="G25" s="289"/>
      <c r="H25" s="290"/>
      <c r="I25" s="233" t="s">
        <v>56</v>
      </c>
      <c r="J25" s="207">
        <v>70</v>
      </c>
      <c r="K25" s="310">
        <v>231.92</v>
      </c>
      <c r="L25" s="310">
        <v>2.5454</v>
      </c>
      <c r="M25" s="310">
        <v>1.04</v>
      </c>
      <c r="N25" s="208">
        <f t="shared" si="0"/>
        <v>42975.9634304</v>
      </c>
      <c r="O25" s="598">
        <v>70</v>
      </c>
      <c r="P25" s="604">
        <f t="shared" si="1"/>
        <v>42975.9634304</v>
      </c>
      <c r="Q25" s="594"/>
      <c r="R25" s="689">
        <v>0</v>
      </c>
      <c r="S25" s="572">
        <f t="shared" si="2"/>
        <v>70</v>
      </c>
      <c r="T25" s="690"/>
    </row>
    <row r="26" spans="1:20" ht="12.75">
      <c r="A26" s="285"/>
      <c r="B26" s="286"/>
      <c r="C26" s="286"/>
      <c r="D26" s="287"/>
      <c r="E26" s="290"/>
      <c r="F26" s="289"/>
      <c r="G26" s="289"/>
      <c r="H26" s="290"/>
      <c r="I26" s="31" t="s">
        <v>314</v>
      </c>
      <c r="J26" s="207">
        <v>600</v>
      </c>
      <c r="K26" s="310">
        <v>231.92</v>
      </c>
      <c r="L26" s="310">
        <v>0.5957</v>
      </c>
      <c r="M26" s="310">
        <v>1.04</v>
      </c>
      <c r="N26" s="208">
        <f t="shared" si="0"/>
        <v>86208.560256</v>
      </c>
      <c r="O26" s="598">
        <v>357</v>
      </c>
      <c r="P26" s="604">
        <f t="shared" si="1"/>
        <v>51294.09335232</v>
      </c>
      <c r="Q26" s="594"/>
      <c r="R26" s="689">
        <v>243</v>
      </c>
      <c r="S26" s="572">
        <f t="shared" si="2"/>
        <v>600</v>
      </c>
      <c r="T26" s="690"/>
    </row>
    <row r="27" spans="1:20" ht="12.75">
      <c r="A27" s="285"/>
      <c r="B27" s="286"/>
      <c r="C27" s="286"/>
      <c r="D27" s="287"/>
      <c r="E27" s="290"/>
      <c r="F27" s="289"/>
      <c r="G27" s="289"/>
      <c r="H27" s="290"/>
      <c r="I27" s="233"/>
      <c r="J27" s="207">
        <v>0</v>
      </c>
      <c r="K27" s="310">
        <v>231.92</v>
      </c>
      <c r="L27" s="310">
        <v>0.5957</v>
      </c>
      <c r="M27" s="310">
        <v>1.04</v>
      </c>
      <c r="N27" s="208">
        <f t="shared" si="0"/>
        <v>0</v>
      </c>
      <c r="O27" s="598"/>
      <c r="P27" s="604">
        <f t="shared" si="1"/>
        <v>0</v>
      </c>
      <c r="Q27" s="594"/>
      <c r="R27" s="689"/>
      <c r="S27" s="572">
        <f t="shared" si="2"/>
        <v>0</v>
      </c>
      <c r="T27" s="690"/>
    </row>
    <row r="28" spans="1:20" ht="12.75">
      <c r="A28" s="285"/>
      <c r="B28" s="286"/>
      <c r="C28" s="286"/>
      <c r="D28" s="287"/>
      <c r="E28" s="290"/>
      <c r="F28" s="289"/>
      <c r="G28" s="289"/>
      <c r="H28" s="290"/>
      <c r="I28" s="233"/>
      <c r="J28" s="207">
        <v>0</v>
      </c>
      <c r="K28" s="310">
        <v>231.92</v>
      </c>
      <c r="L28" s="310">
        <v>0.5957</v>
      </c>
      <c r="M28" s="310">
        <v>1.04</v>
      </c>
      <c r="N28" s="208">
        <f t="shared" si="0"/>
        <v>0</v>
      </c>
      <c r="O28" s="598"/>
      <c r="P28" s="604">
        <f t="shared" si="1"/>
        <v>0</v>
      </c>
      <c r="Q28" s="594"/>
      <c r="R28" s="689"/>
      <c r="S28" s="572">
        <f t="shared" si="2"/>
        <v>0</v>
      </c>
      <c r="T28" s="690"/>
    </row>
    <row r="29" spans="1:20" ht="12.75">
      <c r="A29" s="285"/>
      <c r="B29" s="286"/>
      <c r="C29" s="286"/>
      <c r="D29" s="287"/>
      <c r="E29" s="290"/>
      <c r="F29" s="289"/>
      <c r="G29" s="289"/>
      <c r="H29" s="290"/>
      <c r="I29" s="233" t="s">
        <v>60</v>
      </c>
      <c r="J29" s="207">
        <v>110</v>
      </c>
      <c r="K29" s="310">
        <v>231.92</v>
      </c>
      <c r="L29" s="310">
        <v>1.7275</v>
      </c>
      <c r="M29" s="310">
        <v>1.04</v>
      </c>
      <c r="N29" s="208">
        <f t="shared" si="0"/>
        <v>45833.42192</v>
      </c>
      <c r="O29" s="598">
        <v>0</v>
      </c>
      <c r="P29" s="604">
        <f t="shared" si="1"/>
        <v>0</v>
      </c>
      <c r="Q29" s="594"/>
      <c r="R29" s="689">
        <v>0</v>
      </c>
      <c r="S29" s="572">
        <f t="shared" si="2"/>
        <v>0</v>
      </c>
      <c r="T29" s="690"/>
    </row>
    <row r="30" spans="1:20" ht="12.75">
      <c r="A30" s="285"/>
      <c r="B30" s="286"/>
      <c r="C30" s="286"/>
      <c r="D30" s="287"/>
      <c r="E30" s="290"/>
      <c r="F30" s="289"/>
      <c r="G30" s="289"/>
      <c r="H30" s="290"/>
      <c r="I30" s="233" t="s">
        <v>50</v>
      </c>
      <c r="J30" s="207">
        <v>0</v>
      </c>
      <c r="K30" s="310">
        <v>231.92</v>
      </c>
      <c r="L30" s="310">
        <v>1.7275</v>
      </c>
      <c r="M30" s="310">
        <v>1.04</v>
      </c>
      <c r="N30" s="208">
        <f t="shared" si="0"/>
        <v>0</v>
      </c>
      <c r="O30" s="598"/>
      <c r="P30" s="604">
        <f t="shared" si="1"/>
        <v>0</v>
      </c>
      <c r="Q30" s="594"/>
      <c r="R30" s="689"/>
      <c r="S30" s="572">
        <f t="shared" si="2"/>
        <v>0</v>
      </c>
      <c r="T30" s="690"/>
    </row>
    <row r="31" spans="1:20" ht="12.75">
      <c r="A31" s="285"/>
      <c r="B31" s="286"/>
      <c r="C31" s="286"/>
      <c r="D31" s="287"/>
      <c r="E31" s="290"/>
      <c r="F31" s="289"/>
      <c r="G31" s="289"/>
      <c r="H31" s="290"/>
      <c r="I31" s="233" t="s">
        <v>62</v>
      </c>
      <c r="J31" s="207">
        <v>0</v>
      </c>
      <c r="K31" s="310">
        <v>231.92</v>
      </c>
      <c r="L31" s="310">
        <v>1.7275</v>
      </c>
      <c r="M31" s="310">
        <v>1.04</v>
      </c>
      <c r="N31" s="208">
        <f t="shared" si="0"/>
        <v>0</v>
      </c>
      <c r="O31" s="598"/>
      <c r="P31" s="604">
        <f t="shared" si="1"/>
        <v>0</v>
      </c>
      <c r="Q31" s="594"/>
      <c r="R31" s="689"/>
      <c r="S31" s="572">
        <f t="shared" si="2"/>
        <v>0</v>
      </c>
      <c r="T31" s="690"/>
    </row>
    <row r="32" spans="1:20" ht="12.75">
      <c r="A32" s="285"/>
      <c r="B32" s="286"/>
      <c r="C32" s="286"/>
      <c r="D32" s="287"/>
      <c r="E32" s="290"/>
      <c r="F32" s="289"/>
      <c r="G32" s="289"/>
      <c r="H32" s="290"/>
      <c r="I32" s="233" t="s">
        <v>63</v>
      </c>
      <c r="J32" s="207">
        <v>1</v>
      </c>
      <c r="K32" s="310">
        <v>231.92</v>
      </c>
      <c r="L32" s="310">
        <v>1.7275</v>
      </c>
      <c r="M32" s="310">
        <v>1.04</v>
      </c>
      <c r="N32" s="208">
        <f t="shared" si="0"/>
        <v>416.667472</v>
      </c>
      <c r="O32" s="598">
        <v>0</v>
      </c>
      <c r="P32" s="604">
        <f t="shared" si="1"/>
        <v>0</v>
      </c>
      <c r="Q32" s="594"/>
      <c r="R32" s="689">
        <v>0</v>
      </c>
      <c r="S32" s="572">
        <f t="shared" si="2"/>
        <v>0</v>
      </c>
      <c r="T32" s="690"/>
    </row>
    <row r="33" spans="1:20" ht="12.75">
      <c r="A33" s="285"/>
      <c r="B33" s="286"/>
      <c r="C33" s="286"/>
      <c r="D33" s="287"/>
      <c r="E33" s="290"/>
      <c r="F33" s="289"/>
      <c r="G33" s="289"/>
      <c r="H33" s="290"/>
      <c r="I33" s="291" t="s">
        <v>64</v>
      </c>
      <c r="J33" s="207">
        <v>60</v>
      </c>
      <c r="K33" s="310">
        <v>231.92</v>
      </c>
      <c r="L33" s="372">
        <v>1</v>
      </c>
      <c r="M33" s="310">
        <v>1.04</v>
      </c>
      <c r="N33" s="208">
        <f t="shared" si="0"/>
        <v>14471.807999999999</v>
      </c>
      <c r="O33" s="598">
        <v>0</v>
      </c>
      <c r="P33" s="604">
        <f t="shared" si="1"/>
        <v>0</v>
      </c>
      <c r="Q33" s="594"/>
      <c r="R33" s="689">
        <v>42</v>
      </c>
      <c r="S33" s="572">
        <f t="shared" si="2"/>
        <v>42</v>
      </c>
      <c r="T33" s="690"/>
    </row>
    <row r="34" spans="1:20" ht="12.75">
      <c r="A34" s="285"/>
      <c r="B34" s="286"/>
      <c r="C34" s="286"/>
      <c r="D34" s="287"/>
      <c r="E34" s="290"/>
      <c r="F34" s="289"/>
      <c r="G34" s="289"/>
      <c r="H34" s="290"/>
      <c r="I34" s="233" t="s">
        <v>65</v>
      </c>
      <c r="J34" s="207">
        <v>60</v>
      </c>
      <c r="K34" s="310">
        <v>231.92</v>
      </c>
      <c r="L34" s="372">
        <v>1</v>
      </c>
      <c r="M34" s="310">
        <v>1.04</v>
      </c>
      <c r="N34" s="208">
        <f t="shared" si="0"/>
        <v>14471.807999999999</v>
      </c>
      <c r="O34" s="598">
        <v>0</v>
      </c>
      <c r="P34" s="604">
        <f t="shared" si="1"/>
        <v>0</v>
      </c>
      <c r="Q34" s="594"/>
      <c r="R34" s="689">
        <v>42</v>
      </c>
      <c r="S34" s="572">
        <f t="shared" si="2"/>
        <v>42</v>
      </c>
      <c r="T34" s="690"/>
    </row>
    <row r="35" spans="1:20" ht="21.75" customHeight="1">
      <c r="A35" s="285"/>
      <c r="B35" s="286"/>
      <c r="C35" s="286"/>
      <c r="D35" s="287"/>
      <c r="E35" s="290"/>
      <c r="F35" s="289"/>
      <c r="G35" s="289"/>
      <c r="H35" s="290"/>
      <c r="I35" s="691" t="s">
        <v>379</v>
      </c>
      <c r="J35" s="207">
        <v>330</v>
      </c>
      <c r="K35" s="310">
        <v>231.92</v>
      </c>
      <c r="L35" s="372">
        <v>1</v>
      </c>
      <c r="M35" s="310">
        <v>1.04</v>
      </c>
      <c r="N35" s="208">
        <f t="shared" si="0"/>
        <v>79594.94399999999</v>
      </c>
      <c r="O35" s="598">
        <v>135</v>
      </c>
      <c r="P35" s="604">
        <f t="shared" si="1"/>
        <v>32561.568</v>
      </c>
      <c r="Q35" s="594"/>
      <c r="R35" s="689">
        <v>195</v>
      </c>
      <c r="S35" s="572">
        <f t="shared" si="2"/>
        <v>330</v>
      </c>
      <c r="T35" s="690"/>
    </row>
    <row r="36" spans="1:20" ht="12.75">
      <c r="A36" s="285"/>
      <c r="B36" s="286"/>
      <c r="C36" s="286"/>
      <c r="D36" s="287"/>
      <c r="E36" s="290"/>
      <c r="F36" s="289"/>
      <c r="G36" s="289"/>
      <c r="H36" s="290"/>
      <c r="I36" s="233"/>
      <c r="J36" s="207">
        <v>0</v>
      </c>
      <c r="K36" s="310">
        <v>231.92</v>
      </c>
      <c r="L36" s="372">
        <v>1</v>
      </c>
      <c r="M36" s="310">
        <v>1.04</v>
      </c>
      <c r="N36" s="208">
        <f t="shared" si="0"/>
        <v>0</v>
      </c>
      <c r="O36" s="598"/>
      <c r="P36" s="604">
        <f t="shared" si="1"/>
        <v>0</v>
      </c>
      <c r="Q36" s="594"/>
      <c r="R36" s="689"/>
      <c r="S36" s="572">
        <f t="shared" si="2"/>
        <v>0</v>
      </c>
      <c r="T36" s="690"/>
    </row>
    <row r="37" spans="1:20" ht="12.75">
      <c r="A37" s="285"/>
      <c r="B37" s="286"/>
      <c r="C37" s="286"/>
      <c r="D37" s="287"/>
      <c r="E37" s="290"/>
      <c r="F37" s="289"/>
      <c r="G37" s="289"/>
      <c r="H37" s="290"/>
      <c r="I37" s="233"/>
      <c r="J37" s="207">
        <v>0</v>
      </c>
      <c r="K37" s="310">
        <v>231.92</v>
      </c>
      <c r="L37" s="372">
        <v>1</v>
      </c>
      <c r="M37" s="310">
        <v>1.04</v>
      </c>
      <c r="N37" s="208">
        <f t="shared" si="0"/>
        <v>0</v>
      </c>
      <c r="O37" s="598"/>
      <c r="P37" s="604">
        <f t="shared" si="1"/>
        <v>0</v>
      </c>
      <c r="Q37" s="594"/>
      <c r="R37" s="689"/>
      <c r="S37" s="572">
        <f t="shared" si="2"/>
        <v>0</v>
      </c>
      <c r="T37" s="690"/>
    </row>
    <row r="38" spans="1:20" ht="12.75">
      <c r="A38" s="285"/>
      <c r="B38" s="286"/>
      <c r="C38" s="286"/>
      <c r="D38" s="287"/>
      <c r="E38" s="290"/>
      <c r="F38" s="289"/>
      <c r="G38" s="289"/>
      <c r="H38" s="290"/>
      <c r="I38" s="31" t="s">
        <v>69</v>
      </c>
      <c r="J38" s="207">
        <v>60</v>
      </c>
      <c r="K38" s="310">
        <v>231.92</v>
      </c>
      <c r="L38" s="372">
        <v>1</v>
      </c>
      <c r="M38" s="310">
        <v>1.04</v>
      </c>
      <c r="N38" s="208">
        <f t="shared" si="0"/>
        <v>14471.807999999999</v>
      </c>
      <c r="O38" s="598">
        <v>0</v>
      </c>
      <c r="P38" s="604">
        <f t="shared" si="1"/>
        <v>0</v>
      </c>
      <c r="Q38" s="594"/>
      <c r="R38" s="689">
        <v>42</v>
      </c>
      <c r="S38" s="572">
        <f t="shared" si="2"/>
        <v>42</v>
      </c>
      <c r="T38" s="690"/>
    </row>
    <row r="39" spans="1:20" ht="12.75">
      <c r="A39" s="285"/>
      <c r="B39" s="286"/>
      <c r="C39" s="286"/>
      <c r="D39" s="287"/>
      <c r="E39" s="290"/>
      <c r="F39" s="289"/>
      <c r="G39" s="289"/>
      <c r="H39" s="290"/>
      <c r="I39" s="233"/>
      <c r="J39" s="207">
        <v>0</v>
      </c>
      <c r="K39" s="310">
        <v>231.92</v>
      </c>
      <c r="L39" s="372">
        <v>1</v>
      </c>
      <c r="M39" s="310">
        <v>1.04</v>
      </c>
      <c r="N39" s="208">
        <f t="shared" si="0"/>
        <v>0</v>
      </c>
      <c r="O39" s="598">
        <v>0</v>
      </c>
      <c r="P39" s="604">
        <f t="shared" si="1"/>
        <v>0</v>
      </c>
      <c r="Q39" s="594"/>
      <c r="R39" s="689"/>
      <c r="S39" s="572">
        <f t="shared" si="2"/>
        <v>0</v>
      </c>
      <c r="T39" s="690"/>
    </row>
    <row r="40" spans="1:20" ht="12.75">
      <c r="A40" s="285"/>
      <c r="B40" s="286"/>
      <c r="C40" s="286"/>
      <c r="D40" s="287"/>
      <c r="E40" s="290"/>
      <c r="F40" s="289"/>
      <c r="G40" s="289"/>
      <c r="H40" s="290"/>
      <c r="I40" s="31" t="s">
        <v>296</v>
      </c>
      <c r="J40" s="207">
        <v>1800</v>
      </c>
      <c r="K40" s="310">
        <v>231.92</v>
      </c>
      <c r="L40" s="310">
        <v>0.5321</v>
      </c>
      <c r="M40" s="310">
        <v>1.04</v>
      </c>
      <c r="N40" s="208">
        <f t="shared" si="0"/>
        <v>231013.471104</v>
      </c>
      <c r="O40" s="598">
        <v>240</v>
      </c>
      <c r="P40" s="604">
        <f t="shared" si="1"/>
        <v>30801.7961472</v>
      </c>
      <c r="Q40" s="594"/>
      <c r="R40" s="689">
        <v>450</v>
      </c>
      <c r="S40" s="572">
        <f t="shared" si="2"/>
        <v>690</v>
      </c>
      <c r="T40" s="690"/>
    </row>
    <row r="41" spans="1:20" ht="12.75">
      <c r="A41" s="285"/>
      <c r="B41" s="286"/>
      <c r="C41" s="286"/>
      <c r="D41" s="287"/>
      <c r="E41" s="290"/>
      <c r="F41" s="289"/>
      <c r="G41" s="289"/>
      <c r="H41" s="290"/>
      <c r="I41" s="233"/>
      <c r="J41" s="207">
        <v>0</v>
      </c>
      <c r="K41" s="310">
        <v>231.92</v>
      </c>
      <c r="L41" s="310">
        <v>0.5321</v>
      </c>
      <c r="M41" s="310">
        <v>1.04</v>
      </c>
      <c r="N41" s="208">
        <f t="shared" si="0"/>
        <v>0</v>
      </c>
      <c r="O41" s="598"/>
      <c r="P41" s="604">
        <f t="shared" si="1"/>
        <v>0</v>
      </c>
      <c r="Q41" s="594"/>
      <c r="R41" s="689"/>
      <c r="S41" s="572">
        <f t="shared" si="2"/>
        <v>0</v>
      </c>
      <c r="T41" s="690"/>
    </row>
    <row r="42" spans="1:20" ht="12.75">
      <c r="A42" s="463"/>
      <c r="B42" s="464"/>
      <c r="C42" s="464"/>
      <c r="D42" s="431"/>
      <c r="E42" s="435"/>
      <c r="F42" s="433"/>
      <c r="G42" s="433"/>
      <c r="H42" s="435"/>
      <c r="I42" s="233"/>
      <c r="J42" s="207">
        <v>0</v>
      </c>
      <c r="K42" s="310">
        <v>231.92</v>
      </c>
      <c r="L42" s="310">
        <v>0.5321</v>
      </c>
      <c r="M42" s="310">
        <v>1.04</v>
      </c>
      <c r="N42" s="208">
        <f t="shared" si="0"/>
        <v>0</v>
      </c>
      <c r="O42" s="598"/>
      <c r="P42" s="604">
        <f t="shared" si="1"/>
        <v>0</v>
      </c>
      <c r="Q42" s="594"/>
      <c r="R42" s="689"/>
      <c r="S42" s="572">
        <f t="shared" si="2"/>
        <v>0</v>
      </c>
      <c r="T42" s="690"/>
    </row>
    <row r="43" spans="1:20" ht="13.5" thickBot="1">
      <c r="A43" s="465"/>
      <c r="B43" s="465"/>
      <c r="C43" s="465"/>
      <c r="D43" s="466"/>
      <c r="E43" s="467"/>
      <c r="F43" s="468"/>
      <c r="G43" s="468"/>
      <c r="H43" s="469"/>
      <c r="I43" s="233"/>
      <c r="J43" s="207">
        <v>0</v>
      </c>
      <c r="K43" s="310">
        <v>231.92</v>
      </c>
      <c r="L43" s="310">
        <v>0.5321</v>
      </c>
      <c r="M43" s="310">
        <v>1.04</v>
      </c>
      <c r="N43" s="208">
        <f t="shared" si="0"/>
        <v>0</v>
      </c>
      <c r="O43" s="598"/>
      <c r="P43" s="604">
        <f t="shared" si="1"/>
        <v>0</v>
      </c>
      <c r="Q43" s="594"/>
      <c r="R43" s="689"/>
      <c r="S43" s="572">
        <f t="shared" si="2"/>
        <v>0</v>
      </c>
      <c r="T43" s="690"/>
    </row>
    <row r="44" spans="1:20" ht="126.75">
      <c r="A44" s="73" t="s">
        <v>0</v>
      </c>
      <c r="B44" s="74" t="s">
        <v>4</v>
      </c>
      <c r="C44" s="112" t="s">
        <v>173</v>
      </c>
      <c r="D44" s="406" t="s">
        <v>6</v>
      </c>
      <c r="E44" s="354" t="s">
        <v>169</v>
      </c>
      <c r="F44" s="405" t="s">
        <v>244</v>
      </c>
      <c r="G44" s="406" t="s">
        <v>286</v>
      </c>
      <c r="H44" s="404" t="s">
        <v>245</v>
      </c>
      <c r="I44" s="13"/>
      <c r="J44" s="29">
        <f>J45+J46+J47+J48+J49+J50+J51+J52+J53+J54+J55+J56+J57+J58+J59+J60+J61+J62+J64+J66+J67+J68+J69+J70+J71+J72+J74+J75+J76+J77+J78+J79+J80+J81+J82+J83+J84+J85+J86+J87+J88+J89+J90+J91+J92+J93+J94+J95+J96+J97+J98+J73+J65+J63</f>
        <v>35057</v>
      </c>
      <c r="K44" s="13"/>
      <c r="L44" s="335"/>
      <c r="M44" s="335"/>
      <c r="N44" s="41">
        <f>N45+N46+N47+N48+N49+N50+N51+N52+N53+N54+N55+N56+N57+N58+N59+N60+N61+N62+N64+N66+N67+N68+N69+N70+N71+N72+N74+N75+N76+N77+N78+N79+N80+N81+N82+N83+N84+N85+N86+N87+N88+N89+N90+N91+N92+N93+N94+N95+N96+N97+N98+N73+N65+N63</f>
        <v>5492732.240475999</v>
      </c>
      <c r="O44" s="41">
        <f>O45+O46+O47+O48+O49+O50+O51+O52+O53+O54+O55+O56+O57+O58+O59+O60+O61+O62+O64+O66+O67+O68+O69+O70+O71+O72+O74+O75+O76+O77+O78+O79+O80+O81+O82+O83+O84+O85+O86+O87+O88+O89+O90+O91+O92+O93+O94+O95+O96+O97+O98+O73+O65+O63</f>
        <v>21577</v>
      </c>
      <c r="P44" s="41">
        <f>P45+P46+P47+P48+P49+P50+P51+P52+P53+P54+P55+P56+P57+P58+P59+P60+P61+P62+P64+P66+P67+P68+P69+P70+P71+P72+P74+P75+P76+P77+P78+P79+P80+P81+P82+P83+P84+P85+P86+P87+P88+P89+P90+P91+P92+P93+P94+P95+P96+P97+P98+P73+P65+P63</f>
        <v>2458373.778154321</v>
      </c>
      <c r="Q44" s="592">
        <f>O44*100/J44</f>
        <v>61.5483355677896</v>
      </c>
      <c r="R44" s="687">
        <f>R45+R46+R47+R48+R49+R50+R51+R52+R53+R54+R55+R56+R57+R58+R59+R60+R61+R62+R64+R66+R67+R68+R69+R70+R71+R72+R74+R75+R76+R77+R78+R79+R80+R81+R82+R83+R84+R85+R86+R87+R88+R89+R90+R91+R92+R93+R94+R95+R96+R97+R98+R73+R65+R63</f>
        <v>8913</v>
      </c>
      <c r="S44" s="688">
        <f>O44+R44</f>
        <v>30490</v>
      </c>
      <c r="T44" s="714">
        <f>S44*100/J44</f>
        <v>86.9726445503038</v>
      </c>
    </row>
    <row r="45" spans="1:20" ht="12.75">
      <c r="A45" s="285"/>
      <c r="B45" s="286"/>
      <c r="C45" s="286"/>
      <c r="D45" s="287"/>
      <c r="E45" s="388"/>
      <c r="F45" s="289"/>
      <c r="G45" s="389"/>
      <c r="H45" s="290"/>
      <c r="I45" s="233" t="s">
        <v>78</v>
      </c>
      <c r="J45" s="207">
        <v>400</v>
      </c>
      <c r="K45" s="310">
        <v>234.91</v>
      </c>
      <c r="L45" s="310">
        <v>1</v>
      </c>
      <c r="M45" s="310">
        <v>1.04</v>
      </c>
      <c r="N45" s="470">
        <f>J45*K45*L45*M45</f>
        <v>97722.56</v>
      </c>
      <c r="O45" s="598">
        <v>137</v>
      </c>
      <c r="P45" s="604">
        <f>K45*L45*M45*O45</f>
        <v>33469.9768</v>
      </c>
      <c r="Q45" s="594"/>
      <c r="R45" s="689">
        <v>91</v>
      </c>
      <c r="S45" s="572">
        <f>O45+R45</f>
        <v>228</v>
      </c>
      <c r="T45" s="690"/>
    </row>
    <row r="46" spans="1:20" ht="12.75">
      <c r="A46" s="285"/>
      <c r="B46" s="286"/>
      <c r="C46" s="286"/>
      <c r="D46" s="287"/>
      <c r="E46" s="388"/>
      <c r="F46" s="289"/>
      <c r="G46" s="389"/>
      <c r="H46" s="290"/>
      <c r="I46" s="233" t="s">
        <v>183</v>
      </c>
      <c r="J46" s="207">
        <v>0</v>
      </c>
      <c r="K46" s="310">
        <v>234.91</v>
      </c>
      <c r="L46" s="310">
        <v>4.8251</v>
      </c>
      <c r="M46" s="310">
        <v>1.04</v>
      </c>
      <c r="N46" s="470">
        <f aca="true" t="shared" si="3" ref="N46:N98">J46*K46*L46*M46</f>
        <v>0</v>
      </c>
      <c r="O46" s="598"/>
      <c r="P46" s="604">
        <f aca="true" t="shared" si="4" ref="P46:P102">K46*L46*M46*O46</f>
        <v>0</v>
      </c>
      <c r="Q46" s="594"/>
      <c r="R46" s="689"/>
      <c r="S46" s="572">
        <f aca="true" t="shared" si="5" ref="S46:S102">O46+R46</f>
        <v>0</v>
      </c>
      <c r="T46" s="690"/>
    </row>
    <row r="47" spans="1:20" ht="12.75">
      <c r="A47" s="285"/>
      <c r="B47" s="286"/>
      <c r="C47" s="286"/>
      <c r="D47" s="287"/>
      <c r="E47" s="388"/>
      <c r="F47" s="289"/>
      <c r="G47" s="389"/>
      <c r="H47" s="290"/>
      <c r="I47" s="233" t="s">
        <v>182</v>
      </c>
      <c r="J47" s="207">
        <v>0</v>
      </c>
      <c r="K47" s="310">
        <v>234.91</v>
      </c>
      <c r="L47" s="310">
        <v>1</v>
      </c>
      <c r="M47" s="310">
        <v>1.04</v>
      </c>
      <c r="N47" s="470">
        <f t="shared" si="3"/>
        <v>0</v>
      </c>
      <c r="O47" s="598"/>
      <c r="P47" s="604">
        <f t="shared" si="4"/>
        <v>0</v>
      </c>
      <c r="Q47" s="594"/>
      <c r="R47" s="689"/>
      <c r="S47" s="572">
        <f t="shared" si="5"/>
        <v>0</v>
      </c>
      <c r="T47" s="690"/>
    </row>
    <row r="48" spans="1:20" ht="12.75">
      <c r="A48" s="285"/>
      <c r="B48" s="286"/>
      <c r="C48" s="286"/>
      <c r="D48" s="287"/>
      <c r="E48" s="388"/>
      <c r="F48" s="289"/>
      <c r="G48" s="389"/>
      <c r="H48" s="290"/>
      <c r="I48" s="233" t="s">
        <v>79</v>
      </c>
      <c r="J48" s="207">
        <v>10600</v>
      </c>
      <c r="K48" s="310">
        <v>234.91</v>
      </c>
      <c r="L48" s="310">
        <v>0.3222</v>
      </c>
      <c r="M48" s="310">
        <v>1.04</v>
      </c>
      <c r="N48" s="470">
        <f t="shared" si="3"/>
        <v>834384.534048</v>
      </c>
      <c r="O48" s="598">
        <v>6472</v>
      </c>
      <c r="P48" s="604">
        <f t="shared" si="4"/>
        <v>509446.85890176</v>
      </c>
      <c r="Q48" s="594"/>
      <c r="R48" s="689">
        <v>3441</v>
      </c>
      <c r="S48" s="572">
        <f t="shared" si="5"/>
        <v>9913</v>
      </c>
      <c r="T48" s="690"/>
    </row>
    <row r="49" spans="1:20" ht="12.75">
      <c r="A49" s="285"/>
      <c r="B49" s="286"/>
      <c r="C49" s="286"/>
      <c r="D49" s="287"/>
      <c r="E49" s="388"/>
      <c r="F49" s="289"/>
      <c r="G49" s="389"/>
      <c r="H49" s="290"/>
      <c r="I49" s="233" t="s">
        <v>184</v>
      </c>
      <c r="J49" s="207">
        <v>2000</v>
      </c>
      <c r="K49" s="310">
        <v>234.91</v>
      </c>
      <c r="L49" s="310">
        <v>0.2369</v>
      </c>
      <c r="M49" s="310">
        <v>1.04</v>
      </c>
      <c r="N49" s="470">
        <f t="shared" si="3"/>
        <v>115752.37232</v>
      </c>
      <c r="O49" s="598">
        <v>1400</v>
      </c>
      <c r="P49" s="604">
        <f t="shared" si="4"/>
        <v>81026.66062400001</v>
      </c>
      <c r="Q49" s="594"/>
      <c r="R49" s="689">
        <v>348</v>
      </c>
      <c r="S49" s="572">
        <f t="shared" si="5"/>
        <v>1748</v>
      </c>
      <c r="T49" s="690"/>
    </row>
    <row r="50" spans="1:20" ht="12.75">
      <c r="A50" s="285"/>
      <c r="B50" s="286"/>
      <c r="C50" s="286"/>
      <c r="D50" s="287"/>
      <c r="E50" s="388"/>
      <c r="F50" s="289"/>
      <c r="G50" s="389"/>
      <c r="H50" s="290"/>
      <c r="I50" s="233" t="s">
        <v>185</v>
      </c>
      <c r="J50" s="207">
        <v>3150</v>
      </c>
      <c r="K50" s="310">
        <v>234.91</v>
      </c>
      <c r="L50" s="310">
        <v>0.2411</v>
      </c>
      <c r="M50" s="310">
        <v>1.04</v>
      </c>
      <c r="N50" s="470">
        <f t="shared" si="3"/>
        <v>185542.16007600003</v>
      </c>
      <c r="O50" s="598">
        <v>3150</v>
      </c>
      <c r="P50" s="604">
        <f t="shared" si="4"/>
        <v>185542.160076</v>
      </c>
      <c r="Q50" s="594"/>
      <c r="R50" s="689">
        <v>0</v>
      </c>
      <c r="S50" s="572">
        <f t="shared" si="5"/>
        <v>3150</v>
      </c>
      <c r="T50" s="690"/>
    </row>
    <row r="51" spans="1:20" ht="12.75">
      <c r="A51" s="285"/>
      <c r="B51" s="286"/>
      <c r="C51" s="286"/>
      <c r="D51" s="287"/>
      <c r="E51" s="388"/>
      <c r="F51" s="289"/>
      <c r="G51" s="389"/>
      <c r="H51" s="290"/>
      <c r="I51" s="233" t="s">
        <v>186</v>
      </c>
      <c r="J51" s="207">
        <v>2010</v>
      </c>
      <c r="K51" s="310">
        <v>234.91</v>
      </c>
      <c r="L51" s="310">
        <v>0.2326</v>
      </c>
      <c r="M51" s="310">
        <v>1.04</v>
      </c>
      <c r="N51" s="470">
        <f t="shared" si="3"/>
        <v>114219.5939664</v>
      </c>
      <c r="O51" s="598">
        <v>1493</v>
      </c>
      <c r="P51" s="604">
        <f t="shared" si="4"/>
        <v>84840.72327952</v>
      </c>
      <c r="Q51" s="594"/>
      <c r="R51" s="689">
        <v>266</v>
      </c>
      <c r="S51" s="572">
        <f t="shared" si="5"/>
        <v>1759</v>
      </c>
      <c r="T51" s="690"/>
    </row>
    <row r="52" spans="1:20" ht="12.75">
      <c r="A52" s="285"/>
      <c r="B52" s="286"/>
      <c r="C52" s="286"/>
      <c r="D52" s="287"/>
      <c r="E52" s="388"/>
      <c r="F52" s="289"/>
      <c r="G52" s="389"/>
      <c r="H52" s="290"/>
      <c r="I52" s="233" t="s">
        <v>187</v>
      </c>
      <c r="J52" s="207">
        <v>0</v>
      </c>
      <c r="K52" s="310">
        <v>234.91</v>
      </c>
      <c r="L52" s="310">
        <v>1</v>
      </c>
      <c r="M52" s="310">
        <v>1.04</v>
      </c>
      <c r="N52" s="470">
        <f t="shared" si="3"/>
        <v>0</v>
      </c>
      <c r="O52" s="598"/>
      <c r="P52" s="604">
        <f t="shared" si="4"/>
        <v>0</v>
      </c>
      <c r="Q52" s="594"/>
      <c r="R52" s="689"/>
      <c r="S52" s="572">
        <f t="shared" si="5"/>
        <v>0</v>
      </c>
      <c r="T52" s="690"/>
    </row>
    <row r="53" spans="1:20" ht="12.75">
      <c r="A53" s="285"/>
      <c r="B53" s="286"/>
      <c r="C53" s="286"/>
      <c r="D53" s="287"/>
      <c r="E53" s="388"/>
      <c r="F53" s="289"/>
      <c r="G53" s="389"/>
      <c r="H53" s="290"/>
      <c r="I53" s="233" t="s">
        <v>188</v>
      </c>
      <c r="J53" s="207">
        <v>0</v>
      </c>
      <c r="K53" s="310">
        <v>234.91</v>
      </c>
      <c r="L53" s="310">
        <v>10.8457</v>
      </c>
      <c r="M53" s="310">
        <v>1.04</v>
      </c>
      <c r="N53" s="470">
        <f t="shared" si="3"/>
        <v>0</v>
      </c>
      <c r="O53" s="598"/>
      <c r="P53" s="604">
        <f t="shared" si="4"/>
        <v>0</v>
      </c>
      <c r="Q53" s="594"/>
      <c r="R53" s="689"/>
      <c r="S53" s="572">
        <f t="shared" si="5"/>
        <v>0</v>
      </c>
      <c r="T53" s="690"/>
    </row>
    <row r="54" spans="1:20" ht="12.75">
      <c r="A54" s="285"/>
      <c r="B54" s="286"/>
      <c r="C54" s="286"/>
      <c r="D54" s="287"/>
      <c r="E54" s="388"/>
      <c r="F54" s="289"/>
      <c r="G54" s="389"/>
      <c r="H54" s="290"/>
      <c r="I54" s="233" t="s">
        <v>189</v>
      </c>
      <c r="J54" s="207">
        <v>0</v>
      </c>
      <c r="K54" s="310">
        <v>234.91</v>
      </c>
      <c r="L54" s="310">
        <v>0.5049</v>
      </c>
      <c r="M54" s="310">
        <v>1.04</v>
      </c>
      <c r="N54" s="470">
        <f t="shared" si="3"/>
        <v>0</v>
      </c>
      <c r="O54" s="598"/>
      <c r="P54" s="604">
        <f t="shared" si="4"/>
        <v>0</v>
      </c>
      <c r="Q54" s="594"/>
      <c r="R54" s="689"/>
      <c r="S54" s="572">
        <f t="shared" si="5"/>
        <v>0</v>
      </c>
      <c r="T54" s="690"/>
    </row>
    <row r="55" spans="1:20" ht="12.75">
      <c r="A55" s="285"/>
      <c r="B55" s="286"/>
      <c r="C55" s="286"/>
      <c r="D55" s="287"/>
      <c r="E55" s="388"/>
      <c r="F55" s="289"/>
      <c r="G55" s="389"/>
      <c r="H55" s="290"/>
      <c r="I55" s="233" t="s">
        <v>187</v>
      </c>
      <c r="J55" s="207">
        <v>0</v>
      </c>
      <c r="K55" s="310">
        <v>234.91</v>
      </c>
      <c r="L55" s="310">
        <v>1</v>
      </c>
      <c r="M55" s="310">
        <v>1.04</v>
      </c>
      <c r="N55" s="470">
        <f t="shared" si="3"/>
        <v>0</v>
      </c>
      <c r="O55" s="598"/>
      <c r="P55" s="604">
        <f t="shared" si="4"/>
        <v>0</v>
      </c>
      <c r="Q55" s="594"/>
      <c r="R55" s="689"/>
      <c r="S55" s="572">
        <f t="shared" si="5"/>
        <v>0</v>
      </c>
      <c r="T55" s="690"/>
    </row>
    <row r="56" spans="1:20" ht="12.75">
      <c r="A56" s="285"/>
      <c r="B56" s="286"/>
      <c r="C56" s="286"/>
      <c r="D56" s="287"/>
      <c r="E56" s="388"/>
      <c r="F56" s="289"/>
      <c r="G56" s="389"/>
      <c r="H56" s="290"/>
      <c r="I56" s="233" t="s">
        <v>190</v>
      </c>
      <c r="J56" s="207">
        <v>1000</v>
      </c>
      <c r="K56" s="310">
        <v>234.91</v>
      </c>
      <c r="L56" s="310">
        <v>0.2411</v>
      </c>
      <c r="M56" s="310">
        <v>1.04</v>
      </c>
      <c r="N56" s="470">
        <f t="shared" si="3"/>
        <v>58902.27304</v>
      </c>
      <c r="O56" s="598">
        <v>887</v>
      </c>
      <c r="P56" s="604">
        <f t="shared" si="4"/>
        <v>52246.31618648</v>
      </c>
      <c r="Q56" s="594"/>
      <c r="R56" s="689">
        <v>113</v>
      </c>
      <c r="S56" s="572">
        <f t="shared" si="5"/>
        <v>1000</v>
      </c>
      <c r="T56" s="690"/>
    </row>
    <row r="57" spans="1:20" ht="12.75">
      <c r="A57" s="285"/>
      <c r="B57" s="286"/>
      <c r="C57" s="286"/>
      <c r="D57" s="287"/>
      <c r="E57" s="388"/>
      <c r="F57" s="289"/>
      <c r="G57" s="389"/>
      <c r="H57" s="290"/>
      <c r="I57" s="233" t="s">
        <v>187</v>
      </c>
      <c r="J57" s="207">
        <v>0</v>
      </c>
      <c r="K57" s="310">
        <v>234.91</v>
      </c>
      <c r="L57" s="310">
        <v>1</v>
      </c>
      <c r="M57" s="310">
        <v>1.04</v>
      </c>
      <c r="N57" s="470">
        <f t="shared" si="3"/>
        <v>0</v>
      </c>
      <c r="O57" s="598"/>
      <c r="P57" s="604">
        <f t="shared" si="4"/>
        <v>0</v>
      </c>
      <c r="Q57" s="594"/>
      <c r="R57" s="689"/>
      <c r="S57" s="572">
        <f t="shared" si="5"/>
        <v>0</v>
      </c>
      <c r="T57" s="690"/>
    </row>
    <row r="58" spans="1:20" ht="16.5">
      <c r="A58" s="285"/>
      <c r="B58" s="286"/>
      <c r="C58" s="286"/>
      <c r="D58" s="287"/>
      <c r="E58" s="388"/>
      <c r="F58" s="289"/>
      <c r="G58" s="389"/>
      <c r="H58" s="290"/>
      <c r="I58" s="291" t="s">
        <v>80</v>
      </c>
      <c r="J58" s="207">
        <v>127</v>
      </c>
      <c r="K58" s="310">
        <v>234.91</v>
      </c>
      <c r="L58" s="310">
        <v>1.5948</v>
      </c>
      <c r="M58" s="310">
        <v>1.04</v>
      </c>
      <c r="N58" s="470">
        <f t="shared" si="3"/>
        <v>49481.72053344</v>
      </c>
      <c r="O58" s="598">
        <v>28</v>
      </c>
      <c r="P58" s="604">
        <f t="shared" si="4"/>
        <v>10909.35570816</v>
      </c>
      <c r="Q58" s="594"/>
      <c r="R58" s="689">
        <v>42</v>
      </c>
      <c r="S58" s="572">
        <f t="shared" si="5"/>
        <v>70</v>
      </c>
      <c r="T58" s="690"/>
    </row>
    <row r="59" spans="1:20" ht="12.75">
      <c r="A59" s="285"/>
      <c r="B59" s="286"/>
      <c r="C59" s="286"/>
      <c r="D59" s="287"/>
      <c r="E59" s="388"/>
      <c r="F59" s="289"/>
      <c r="G59" s="389"/>
      <c r="H59" s="290"/>
      <c r="I59" s="233" t="s">
        <v>82</v>
      </c>
      <c r="J59" s="207">
        <v>0</v>
      </c>
      <c r="K59" s="310">
        <v>234.91</v>
      </c>
      <c r="L59" s="310">
        <v>1</v>
      </c>
      <c r="M59" s="310">
        <v>1.04</v>
      </c>
      <c r="N59" s="470">
        <f t="shared" si="3"/>
        <v>0</v>
      </c>
      <c r="O59" s="598"/>
      <c r="P59" s="604">
        <f t="shared" si="4"/>
        <v>0</v>
      </c>
      <c r="Q59" s="594"/>
      <c r="R59" s="689"/>
      <c r="S59" s="572">
        <f t="shared" si="5"/>
        <v>0</v>
      </c>
      <c r="T59" s="690"/>
    </row>
    <row r="60" spans="1:20" ht="12.75">
      <c r="A60" s="285"/>
      <c r="B60" s="286"/>
      <c r="C60" s="286"/>
      <c r="D60" s="287"/>
      <c r="E60" s="388"/>
      <c r="F60" s="289"/>
      <c r="G60" s="389"/>
      <c r="H60" s="290"/>
      <c r="I60" s="233" t="s">
        <v>191</v>
      </c>
      <c r="J60" s="207">
        <v>0</v>
      </c>
      <c r="K60" s="310">
        <v>234.91</v>
      </c>
      <c r="L60" s="310">
        <v>1</v>
      </c>
      <c r="M60" s="310">
        <v>1.04</v>
      </c>
      <c r="N60" s="470">
        <f t="shared" si="3"/>
        <v>0</v>
      </c>
      <c r="O60" s="598"/>
      <c r="P60" s="604">
        <f t="shared" si="4"/>
        <v>0</v>
      </c>
      <c r="Q60" s="594"/>
      <c r="R60" s="689"/>
      <c r="S60" s="572">
        <f t="shared" si="5"/>
        <v>0</v>
      </c>
      <c r="T60" s="690"/>
    </row>
    <row r="61" spans="1:20" ht="12.75">
      <c r="A61" s="285"/>
      <c r="B61" s="286"/>
      <c r="C61" s="286"/>
      <c r="D61" s="287"/>
      <c r="E61" s="388"/>
      <c r="F61" s="289"/>
      <c r="G61" s="389"/>
      <c r="H61" s="290"/>
      <c r="I61" s="233" t="s">
        <v>81</v>
      </c>
      <c r="J61" s="207">
        <v>0</v>
      </c>
      <c r="K61" s="310">
        <v>234.91</v>
      </c>
      <c r="L61" s="310">
        <v>1</v>
      </c>
      <c r="M61" s="310">
        <v>1.04</v>
      </c>
      <c r="N61" s="470">
        <f t="shared" si="3"/>
        <v>0</v>
      </c>
      <c r="O61" s="598"/>
      <c r="P61" s="604">
        <f t="shared" si="4"/>
        <v>0</v>
      </c>
      <c r="Q61" s="594"/>
      <c r="R61" s="689"/>
      <c r="S61" s="572">
        <f t="shared" si="5"/>
        <v>0</v>
      </c>
      <c r="T61" s="690"/>
    </row>
    <row r="62" spans="1:20" ht="12.75">
      <c r="A62" s="285"/>
      <c r="B62" s="286"/>
      <c r="C62" s="286"/>
      <c r="D62" s="287"/>
      <c r="E62" s="388"/>
      <c r="F62" s="289"/>
      <c r="G62" s="389"/>
      <c r="H62" s="290"/>
      <c r="I62" s="233" t="s">
        <v>82</v>
      </c>
      <c r="J62" s="207">
        <v>0</v>
      </c>
      <c r="K62" s="310">
        <v>234.91</v>
      </c>
      <c r="L62" s="310">
        <v>1</v>
      </c>
      <c r="M62" s="310">
        <v>1.04</v>
      </c>
      <c r="N62" s="470">
        <f t="shared" si="3"/>
        <v>0</v>
      </c>
      <c r="O62" s="598"/>
      <c r="P62" s="604">
        <f t="shared" si="4"/>
        <v>0</v>
      </c>
      <c r="Q62" s="594"/>
      <c r="R62" s="689"/>
      <c r="S62" s="572">
        <f t="shared" si="5"/>
        <v>0</v>
      </c>
      <c r="T62" s="690"/>
    </row>
    <row r="63" spans="1:20" ht="12.75">
      <c r="A63" s="285"/>
      <c r="B63" s="286"/>
      <c r="C63" s="286"/>
      <c r="D63" s="287"/>
      <c r="E63" s="388"/>
      <c r="F63" s="289"/>
      <c r="G63" s="389"/>
      <c r="H63" s="290"/>
      <c r="I63" s="233" t="s">
        <v>283</v>
      </c>
      <c r="J63" s="207">
        <v>0</v>
      </c>
      <c r="K63" s="310">
        <v>234.91</v>
      </c>
      <c r="L63" s="310">
        <v>1</v>
      </c>
      <c r="M63" s="310">
        <v>1.04</v>
      </c>
      <c r="N63" s="470">
        <f t="shared" si="3"/>
        <v>0</v>
      </c>
      <c r="O63" s="598"/>
      <c r="P63" s="604">
        <f t="shared" si="4"/>
        <v>0</v>
      </c>
      <c r="Q63" s="594"/>
      <c r="R63" s="689"/>
      <c r="S63" s="572">
        <f t="shared" si="5"/>
        <v>0</v>
      </c>
      <c r="T63" s="690"/>
    </row>
    <row r="64" spans="1:20" ht="12.75">
      <c r="A64" s="285"/>
      <c r="B64" s="286"/>
      <c r="C64" s="286"/>
      <c r="D64" s="287"/>
      <c r="E64" s="388"/>
      <c r="F64" s="289"/>
      <c r="G64" s="389"/>
      <c r="H64" s="290"/>
      <c r="I64" s="233" t="s">
        <v>83</v>
      </c>
      <c r="J64" s="207">
        <v>0</v>
      </c>
      <c r="K64" s="310">
        <v>234.91</v>
      </c>
      <c r="L64" s="310">
        <v>1</v>
      </c>
      <c r="M64" s="310">
        <v>1.04</v>
      </c>
      <c r="N64" s="470">
        <f t="shared" si="3"/>
        <v>0</v>
      </c>
      <c r="O64" s="598"/>
      <c r="P64" s="604">
        <f t="shared" si="4"/>
        <v>0</v>
      </c>
      <c r="Q64" s="594"/>
      <c r="R64" s="689"/>
      <c r="S64" s="572">
        <f t="shared" si="5"/>
        <v>0</v>
      </c>
      <c r="T64" s="690"/>
    </row>
    <row r="65" spans="1:20" ht="16.5">
      <c r="A65" s="285"/>
      <c r="B65" s="286"/>
      <c r="C65" s="286"/>
      <c r="D65" s="287"/>
      <c r="E65" s="388"/>
      <c r="F65" s="289"/>
      <c r="G65" s="389"/>
      <c r="H65" s="290"/>
      <c r="I65" s="291" t="s">
        <v>163</v>
      </c>
      <c r="J65" s="207">
        <v>2000</v>
      </c>
      <c r="K65" s="310">
        <v>234.91</v>
      </c>
      <c r="L65" s="310">
        <v>3.5534</v>
      </c>
      <c r="M65" s="310">
        <v>1.04</v>
      </c>
      <c r="N65" s="470">
        <f t="shared" si="3"/>
        <v>1736236.72352</v>
      </c>
      <c r="O65" s="598">
        <v>213</v>
      </c>
      <c r="P65" s="604">
        <f t="shared" si="4"/>
        <v>184909.21105488003</v>
      </c>
      <c r="Q65" s="594"/>
      <c r="R65" s="689">
        <v>567</v>
      </c>
      <c r="S65" s="572">
        <f t="shared" si="5"/>
        <v>780</v>
      </c>
      <c r="T65" s="690"/>
    </row>
    <row r="66" spans="1:20" ht="12.75">
      <c r="A66" s="285"/>
      <c r="B66" s="286"/>
      <c r="C66" s="286"/>
      <c r="D66" s="287"/>
      <c r="E66" s="388"/>
      <c r="F66" s="289"/>
      <c r="G66" s="389"/>
      <c r="H66" s="290"/>
      <c r="I66" s="233" t="s">
        <v>192</v>
      </c>
      <c r="J66" s="207">
        <v>9489</v>
      </c>
      <c r="K66" s="310">
        <v>234.91</v>
      </c>
      <c r="L66" s="310">
        <v>0.5845</v>
      </c>
      <c r="M66" s="310">
        <v>1.04</v>
      </c>
      <c r="N66" s="470">
        <f t="shared" si="3"/>
        <v>1355001.5946012</v>
      </c>
      <c r="O66" s="598">
        <v>6237</v>
      </c>
      <c r="P66" s="604">
        <f t="shared" si="4"/>
        <v>890625.4553196002</v>
      </c>
      <c r="Q66" s="594"/>
      <c r="R66" s="689">
        <v>2760</v>
      </c>
      <c r="S66" s="572">
        <f t="shared" si="5"/>
        <v>8997</v>
      </c>
      <c r="T66" s="690"/>
    </row>
    <row r="67" spans="1:20" ht="12.75">
      <c r="A67" s="285"/>
      <c r="B67" s="286"/>
      <c r="C67" s="286"/>
      <c r="D67" s="287"/>
      <c r="E67" s="388"/>
      <c r="F67" s="289"/>
      <c r="G67" s="389"/>
      <c r="H67" s="290"/>
      <c r="I67" s="233" t="s">
        <v>193</v>
      </c>
      <c r="J67" s="207">
        <v>1000</v>
      </c>
      <c r="K67" s="310">
        <v>234.91</v>
      </c>
      <c r="L67" s="310">
        <v>1</v>
      </c>
      <c r="M67" s="310">
        <v>1.04</v>
      </c>
      <c r="N67" s="470">
        <f t="shared" si="3"/>
        <v>244306.4</v>
      </c>
      <c r="O67" s="598">
        <v>644</v>
      </c>
      <c r="P67" s="604">
        <f t="shared" si="4"/>
        <v>157333.3216</v>
      </c>
      <c r="Q67" s="594"/>
      <c r="R67" s="689">
        <v>184</v>
      </c>
      <c r="S67" s="572">
        <f t="shared" si="5"/>
        <v>828</v>
      </c>
      <c r="T67" s="690"/>
    </row>
    <row r="68" spans="1:20" ht="12.75">
      <c r="A68" s="285"/>
      <c r="B68" s="286"/>
      <c r="C68" s="286"/>
      <c r="D68" s="287"/>
      <c r="E68" s="388"/>
      <c r="F68" s="289"/>
      <c r="G68" s="389"/>
      <c r="H68" s="290"/>
      <c r="I68" s="233" t="s">
        <v>194</v>
      </c>
      <c r="J68" s="207">
        <v>0</v>
      </c>
      <c r="K68" s="310">
        <v>234.91</v>
      </c>
      <c r="L68" s="310">
        <v>1</v>
      </c>
      <c r="M68" s="310">
        <v>1.04</v>
      </c>
      <c r="N68" s="470">
        <f t="shared" si="3"/>
        <v>0</v>
      </c>
      <c r="O68" s="598"/>
      <c r="P68" s="604">
        <f t="shared" si="4"/>
        <v>0</v>
      </c>
      <c r="Q68" s="594"/>
      <c r="R68" s="689"/>
      <c r="S68" s="572">
        <f t="shared" si="5"/>
        <v>0</v>
      </c>
      <c r="T68" s="690"/>
    </row>
    <row r="69" spans="1:20" ht="40.5" customHeight="1">
      <c r="A69" s="285"/>
      <c r="B69" s="286"/>
      <c r="C69" s="286"/>
      <c r="D69" s="287"/>
      <c r="E69" s="388"/>
      <c r="F69" s="289"/>
      <c r="G69" s="389"/>
      <c r="H69" s="290"/>
      <c r="I69" s="291" t="s">
        <v>84</v>
      </c>
      <c r="J69" s="207">
        <v>0</v>
      </c>
      <c r="K69" s="310">
        <v>234.91</v>
      </c>
      <c r="L69" s="310">
        <v>1</v>
      </c>
      <c r="M69" s="310">
        <v>1.04</v>
      </c>
      <c r="N69" s="470">
        <f t="shared" si="3"/>
        <v>0</v>
      </c>
      <c r="O69" s="598"/>
      <c r="P69" s="604">
        <f t="shared" si="4"/>
        <v>0</v>
      </c>
      <c r="Q69" s="594"/>
      <c r="R69" s="689"/>
      <c r="S69" s="572">
        <f t="shared" si="5"/>
        <v>0</v>
      </c>
      <c r="T69" s="690"/>
    </row>
    <row r="70" spans="1:20" ht="12.75">
      <c r="A70" s="285"/>
      <c r="B70" s="286"/>
      <c r="C70" s="286"/>
      <c r="D70" s="287"/>
      <c r="E70" s="388"/>
      <c r="F70" s="289"/>
      <c r="G70" s="389"/>
      <c r="H70" s="290"/>
      <c r="I70" s="233" t="s">
        <v>195</v>
      </c>
      <c r="J70" s="517">
        <v>0</v>
      </c>
      <c r="K70" s="518">
        <v>234.91</v>
      </c>
      <c r="L70" s="518">
        <v>1</v>
      </c>
      <c r="M70" s="310">
        <v>1.04</v>
      </c>
      <c r="N70" s="470">
        <f t="shared" si="3"/>
        <v>0</v>
      </c>
      <c r="O70" s="598"/>
      <c r="P70" s="604">
        <f t="shared" si="4"/>
        <v>0</v>
      </c>
      <c r="Q70" s="594"/>
      <c r="R70" s="689"/>
      <c r="S70" s="572">
        <f t="shared" si="5"/>
        <v>0</v>
      </c>
      <c r="T70" s="690"/>
    </row>
    <row r="71" spans="1:20" ht="12.75">
      <c r="A71" s="285"/>
      <c r="B71" s="286"/>
      <c r="C71" s="286"/>
      <c r="D71" s="287"/>
      <c r="E71" s="388"/>
      <c r="F71" s="289"/>
      <c r="G71" s="389"/>
      <c r="H71" s="290"/>
      <c r="I71" s="233" t="s">
        <v>196</v>
      </c>
      <c r="J71" s="517">
        <v>0</v>
      </c>
      <c r="K71" s="518">
        <v>234.91</v>
      </c>
      <c r="L71" s="518">
        <v>1</v>
      </c>
      <c r="M71" s="310">
        <v>1.04</v>
      </c>
      <c r="N71" s="470">
        <f t="shared" si="3"/>
        <v>0</v>
      </c>
      <c r="O71" s="598"/>
      <c r="P71" s="604">
        <f t="shared" si="4"/>
        <v>0</v>
      </c>
      <c r="Q71" s="594"/>
      <c r="R71" s="689"/>
      <c r="S71" s="572">
        <f t="shared" si="5"/>
        <v>0</v>
      </c>
      <c r="T71" s="690"/>
    </row>
    <row r="72" spans="1:20" ht="12.75">
      <c r="A72" s="285"/>
      <c r="B72" s="286"/>
      <c r="C72" s="286"/>
      <c r="D72" s="287"/>
      <c r="E72" s="388"/>
      <c r="F72" s="289"/>
      <c r="G72" s="389"/>
      <c r="H72" s="290"/>
      <c r="I72" s="233" t="s">
        <v>197</v>
      </c>
      <c r="J72" s="517">
        <v>0</v>
      </c>
      <c r="K72" s="518">
        <v>234.91</v>
      </c>
      <c r="L72" s="518">
        <v>1</v>
      </c>
      <c r="M72" s="310">
        <v>1.04</v>
      </c>
      <c r="N72" s="470">
        <f t="shared" si="3"/>
        <v>0</v>
      </c>
      <c r="O72" s="598"/>
      <c r="P72" s="604">
        <f t="shared" si="4"/>
        <v>0</v>
      </c>
      <c r="Q72" s="594"/>
      <c r="R72" s="689"/>
      <c r="S72" s="572">
        <f t="shared" si="5"/>
        <v>0</v>
      </c>
      <c r="T72" s="690"/>
    </row>
    <row r="73" spans="1:20" ht="12.75">
      <c r="A73" s="285"/>
      <c r="B73" s="286"/>
      <c r="C73" s="286"/>
      <c r="D73" s="287"/>
      <c r="E73" s="388"/>
      <c r="F73" s="289"/>
      <c r="G73" s="389"/>
      <c r="H73" s="290"/>
      <c r="I73" s="233" t="s">
        <v>198</v>
      </c>
      <c r="J73" s="207">
        <v>0</v>
      </c>
      <c r="K73" s="310">
        <v>234.91</v>
      </c>
      <c r="L73" s="310">
        <v>1</v>
      </c>
      <c r="M73" s="310">
        <v>1.04</v>
      </c>
      <c r="N73" s="470">
        <f t="shared" si="3"/>
        <v>0</v>
      </c>
      <c r="O73" s="598"/>
      <c r="P73" s="604">
        <f t="shared" si="4"/>
        <v>0</v>
      </c>
      <c r="Q73" s="594"/>
      <c r="R73" s="689"/>
      <c r="S73" s="572">
        <f t="shared" si="5"/>
        <v>0</v>
      </c>
      <c r="T73" s="690"/>
    </row>
    <row r="74" spans="1:20" ht="12.75">
      <c r="A74" s="285"/>
      <c r="B74" s="286"/>
      <c r="C74" s="286"/>
      <c r="D74" s="287"/>
      <c r="E74" s="388"/>
      <c r="F74" s="289"/>
      <c r="G74" s="389"/>
      <c r="H74" s="290"/>
      <c r="I74" s="233" t="s">
        <v>199</v>
      </c>
      <c r="J74" s="207">
        <v>120</v>
      </c>
      <c r="K74" s="310">
        <v>234.91</v>
      </c>
      <c r="L74" s="310">
        <v>5.5814</v>
      </c>
      <c r="M74" s="310">
        <v>1.04</v>
      </c>
      <c r="N74" s="470">
        <f t="shared" si="3"/>
        <v>163628.60891520002</v>
      </c>
      <c r="O74" s="598">
        <v>74</v>
      </c>
      <c r="P74" s="604">
        <f t="shared" si="4"/>
        <v>100904.30883104002</v>
      </c>
      <c r="Q74" s="594"/>
      <c r="R74" s="689">
        <v>13</v>
      </c>
      <c r="S74" s="572">
        <f t="shared" si="5"/>
        <v>87</v>
      </c>
      <c r="T74" s="690"/>
    </row>
    <row r="75" spans="1:20" ht="12.75">
      <c r="A75" s="285"/>
      <c r="B75" s="286"/>
      <c r="C75" s="286"/>
      <c r="D75" s="287"/>
      <c r="E75" s="388"/>
      <c r="F75" s="289"/>
      <c r="G75" s="389"/>
      <c r="H75" s="290"/>
      <c r="I75" s="233" t="s">
        <v>200</v>
      </c>
      <c r="J75" s="207">
        <v>0</v>
      </c>
      <c r="K75" s="310">
        <v>234.91</v>
      </c>
      <c r="L75" s="310">
        <v>9.6655</v>
      </c>
      <c r="M75" s="310">
        <v>1.04</v>
      </c>
      <c r="N75" s="470">
        <f t="shared" si="3"/>
        <v>0</v>
      </c>
      <c r="O75" s="598"/>
      <c r="P75" s="604">
        <f t="shared" si="4"/>
        <v>0</v>
      </c>
      <c r="Q75" s="594"/>
      <c r="R75" s="689"/>
      <c r="S75" s="572">
        <f t="shared" si="5"/>
        <v>0</v>
      </c>
      <c r="T75" s="690"/>
    </row>
    <row r="76" spans="1:20" ht="12.75">
      <c r="A76" s="285"/>
      <c r="B76" s="286"/>
      <c r="C76" s="286"/>
      <c r="D76" s="287"/>
      <c r="E76" s="388"/>
      <c r="F76" s="289"/>
      <c r="G76" s="389"/>
      <c r="H76" s="290"/>
      <c r="I76" s="233" t="s">
        <v>201</v>
      </c>
      <c r="J76" s="207">
        <v>180</v>
      </c>
      <c r="K76" s="310">
        <v>234.91</v>
      </c>
      <c r="L76" s="310">
        <v>1.83</v>
      </c>
      <c r="M76" s="310">
        <v>1.04</v>
      </c>
      <c r="N76" s="470">
        <f t="shared" si="3"/>
        <v>80474.52816000002</v>
      </c>
      <c r="O76" s="598">
        <v>40</v>
      </c>
      <c r="P76" s="604">
        <f t="shared" si="4"/>
        <v>17883.22848</v>
      </c>
      <c r="Q76" s="594"/>
      <c r="R76" s="689">
        <v>74</v>
      </c>
      <c r="S76" s="572">
        <f t="shared" si="5"/>
        <v>114</v>
      </c>
      <c r="T76" s="690"/>
    </row>
    <row r="77" spans="1:20" ht="12.75">
      <c r="A77" s="285"/>
      <c r="B77" s="286"/>
      <c r="C77" s="286"/>
      <c r="D77" s="287"/>
      <c r="E77" s="388"/>
      <c r="F77" s="289"/>
      <c r="G77" s="389"/>
      <c r="H77" s="290"/>
      <c r="I77" s="233" t="s">
        <v>85</v>
      </c>
      <c r="J77" s="207">
        <v>70</v>
      </c>
      <c r="K77" s="310">
        <v>234.91</v>
      </c>
      <c r="L77" s="310">
        <v>2.2829</v>
      </c>
      <c r="M77" s="310">
        <v>1.04</v>
      </c>
      <c r="N77" s="470">
        <f t="shared" si="3"/>
        <v>39040.89563920001</v>
      </c>
      <c r="O77" s="598">
        <v>70</v>
      </c>
      <c r="P77" s="604">
        <f t="shared" si="4"/>
        <v>39040.89563920001</v>
      </c>
      <c r="Q77" s="594"/>
      <c r="R77" s="689">
        <v>0</v>
      </c>
      <c r="S77" s="572">
        <f t="shared" si="5"/>
        <v>70</v>
      </c>
      <c r="T77" s="690"/>
    </row>
    <row r="78" spans="1:20" ht="12.75">
      <c r="A78" s="285"/>
      <c r="B78" s="286"/>
      <c r="C78" s="286"/>
      <c r="D78" s="287"/>
      <c r="E78" s="388"/>
      <c r="F78" s="289"/>
      <c r="G78" s="389"/>
      <c r="H78" s="290"/>
      <c r="I78" s="233" t="s">
        <v>86</v>
      </c>
      <c r="J78" s="207">
        <v>0</v>
      </c>
      <c r="K78" s="310">
        <v>234.91</v>
      </c>
      <c r="L78" s="310">
        <v>1</v>
      </c>
      <c r="M78" s="310">
        <v>1.04</v>
      </c>
      <c r="N78" s="470">
        <f t="shared" si="3"/>
        <v>0</v>
      </c>
      <c r="O78" s="598"/>
      <c r="P78" s="604">
        <f t="shared" si="4"/>
        <v>0</v>
      </c>
      <c r="Q78" s="594"/>
      <c r="R78" s="689"/>
      <c r="S78" s="572">
        <f t="shared" si="5"/>
        <v>0</v>
      </c>
      <c r="T78" s="690"/>
    </row>
    <row r="79" spans="1:20" ht="12.75">
      <c r="A79" s="285"/>
      <c r="B79" s="286"/>
      <c r="C79" s="286"/>
      <c r="D79" s="287"/>
      <c r="E79" s="388"/>
      <c r="F79" s="289"/>
      <c r="G79" s="389"/>
      <c r="H79" s="290"/>
      <c r="I79" s="233" t="s">
        <v>202</v>
      </c>
      <c r="J79" s="207">
        <v>200</v>
      </c>
      <c r="K79" s="310">
        <v>234.91</v>
      </c>
      <c r="L79" s="310">
        <v>0.3585</v>
      </c>
      <c r="M79" s="310">
        <v>1.04</v>
      </c>
      <c r="N79" s="470">
        <f t="shared" si="3"/>
        <v>17516.76888</v>
      </c>
      <c r="O79" s="598">
        <v>119</v>
      </c>
      <c r="P79" s="604">
        <f t="shared" si="4"/>
        <v>10422.477483599998</v>
      </c>
      <c r="Q79" s="594"/>
      <c r="R79" s="689">
        <v>81</v>
      </c>
      <c r="S79" s="572">
        <f t="shared" si="5"/>
        <v>200</v>
      </c>
      <c r="T79" s="690"/>
    </row>
    <row r="80" spans="1:20" ht="12.75">
      <c r="A80" s="285"/>
      <c r="B80" s="286"/>
      <c r="C80" s="286"/>
      <c r="D80" s="287"/>
      <c r="E80" s="388"/>
      <c r="F80" s="289"/>
      <c r="G80" s="389"/>
      <c r="H80" s="290"/>
      <c r="I80" s="233" t="s">
        <v>203</v>
      </c>
      <c r="J80" s="207">
        <v>200</v>
      </c>
      <c r="K80" s="310">
        <v>234.91</v>
      </c>
      <c r="L80" s="310">
        <v>0.6705</v>
      </c>
      <c r="M80" s="310">
        <v>1.04</v>
      </c>
      <c r="N80" s="470">
        <f t="shared" si="3"/>
        <v>32761.488240000002</v>
      </c>
      <c r="O80" s="598">
        <v>119</v>
      </c>
      <c r="P80" s="604">
        <f t="shared" si="4"/>
        <v>19493.0855028</v>
      </c>
      <c r="Q80" s="594"/>
      <c r="R80" s="689">
        <v>81</v>
      </c>
      <c r="S80" s="572">
        <f t="shared" si="5"/>
        <v>200</v>
      </c>
      <c r="T80" s="690"/>
    </row>
    <row r="81" spans="1:20" ht="12.75">
      <c r="A81" s="285"/>
      <c r="B81" s="286"/>
      <c r="C81" s="286"/>
      <c r="D81" s="287"/>
      <c r="E81" s="388"/>
      <c r="F81" s="289"/>
      <c r="G81" s="389"/>
      <c r="H81" s="290"/>
      <c r="I81" s="233" t="s">
        <v>204</v>
      </c>
      <c r="J81" s="207">
        <v>200</v>
      </c>
      <c r="K81" s="310">
        <v>234.91</v>
      </c>
      <c r="L81" s="310">
        <v>0.6653</v>
      </c>
      <c r="M81" s="310">
        <v>1.04</v>
      </c>
      <c r="N81" s="470">
        <f t="shared" si="3"/>
        <v>32507.409584</v>
      </c>
      <c r="O81" s="598">
        <v>119</v>
      </c>
      <c r="P81" s="604">
        <f t="shared" si="4"/>
        <v>19341.90870248</v>
      </c>
      <c r="Q81" s="594"/>
      <c r="R81" s="689">
        <v>81</v>
      </c>
      <c r="S81" s="572">
        <f t="shared" si="5"/>
        <v>200</v>
      </c>
      <c r="T81" s="690"/>
    </row>
    <row r="82" spans="1:20" ht="12.75">
      <c r="A82" s="285"/>
      <c r="B82" s="286"/>
      <c r="C82" s="286"/>
      <c r="D82" s="287"/>
      <c r="E82" s="388"/>
      <c r="F82" s="289"/>
      <c r="G82" s="389"/>
      <c r="H82" s="290"/>
      <c r="I82" s="233" t="s">
        <v>205</v>
      </c>
      <c r="J82" s="207">
        <v>0</v>
      </c>
      <c r="K82" s="310">
        <v>234.91</v>
      </c>
      <c r="L82" s="310">
        <v>1</v>
      </c>
      <c r="M82" s="310">
        <v>1.04</v>
      </c>
      <c r="N82" s="470">
        <f t="shared" si="3"/>
        <v>0</v>
      </c>
      <c r="O82" s="598"/>
      <c r="P82" s="604">
        <f t="shared" si="4"/>
        <v>0</v>
      </c>
      <c r="Q82" s="594"/>
      <c r="R82" s="689"/>
      <c r="S82" s="572">
        <f t="shared" si="5"/>
        <v>0</v>
      </c>
      <c r="T82" s="690"/>
    </row>
    <row r="83" spans="1:20" ht="12.75">
      <c r="A83" s="285"/>
      <c r="B83" s="286"/>
      <c r="C83" s="286"/>
      <c r="D83" s="287"/>
      <c r="E83" s="388"/>
      <c r="F83" s="289"/>
      <c r="G83" s="389"/>
      <c r="H83" s="290"/>
      <c r="I83" s="233" t="s">
        <v>87</v>
      </c>
      <c r="J83" s="207">
        <v>0</v>
      </c>
      <c r="K83" s="310">
        <v>234.91</v>
      </c>
      <c r="L83" s="310">
        <v>1.8092</v>
      </c>
      <c r="M83" s="310">
        <v>1.04</v>
      </c>
      <c r="N83" s="470">
        <f t="shared" si="3"/>
        <v>0</v>
      </c>
      <c r="O83" s="598"/>
      <c r="P83" s="604">
        <f t="shared" si="4"/>
        <v>0</v>
      </c>
      <c r="Q83" s="594"/>
      <c r="R83" s="689"/>
      <c r="S83" s="572">
        <f t="shared" si="5"/>
        <v>0</v>
      </c>
      <c r="T83" s="690"/>
    </row>
    <row r="84" spans="1:20" ht="12.75">
      <c r="A84" s="285"/>
      <c r="B84" s="286"/>
      <c r="C84" s="286"/>
      <c r="D84" s="287"/>
      <c r="E84" s="388"/>
      <c r="F84" s="289"/>
      <c r="G84" s="389"/>
      <c r="H84" s="290"/>
      <c r="I84" s="233" t="s">
        <v>86</v>
      </c>
      <c r="J84" s="207">
        <v>0</v>
      </c>
      <c r="K84" s="310">
        <v>234.91</v>
      </c>
      <c r="L84" s="310">
        <v>10.779</v>
      </c>
      <c r="M84" s="310">
        <v>1.04</v>
      </c>
      <c r="N84" s="470">
        <f t="shared" si="3"/>
        <v>0</v>
      </c>
      <c r="O84" s="598"/>
      <c r="P84" s="604">
        <f t="shared" si="4"/>
        <v>0</v>
      </c>
      <c r="Q84" s="594"/>
      <c r="R84" s="689"/>
      <c r="S84" s="572">
        <f t="shared" si="5"/>
        <v>0</v>
      </c>
      <c r="T84" s="690"/>
    </row>
    <row r="85" spans="1:20" ht="12.75">
      <c r="A85" s="285"/>
      <c r="B85" s="286"/>
      <c r="C85" s="286"/>
      <c r="D85" s="287"/>
      <c r="E85" s="388"/>
      <c r="F85" s="289"/>
      <c r="G85" s="389"/>
      <c r="H85" s="290"/>
      <c r="I85" s="233" t="s">
        <v>88</v>
      </c>
      <c r="J85" s="207">
        <v>0</v>
      </c>
      <c r="K85" s="310">
        <v>234.91</v>
      </c>
      <c r="L85" s="310">
        <v>8.8453</v>
      </c>
      <c r="M85" s="310">
        <v>1.04</v>
      </c>
      <c r="N85" s="470">
        <f t="shared" si="3"/>
        <v>0</v>
      </c>
      <c r="O85" s="598"/>
      <c r="P85" s="604">
        <f t="shared" si="4"/>
        <v>0</v>
      </c>
      <c r="Q85" s="594"/>
      <c r="R85" s="689"/>
      <c r="S85" s="572">
        <f t="shared" si="5"/>
        <v>0</v>
      </c>
      <c r="T85" s="690"/>
    </row>
    <row r="86" spans="1:20" ht="12.75">
      <c r="A86" s="285"/>
      <c r="B86" s="286"/>
      <c r="C86" s="286"/>
      <c r="D86" s="287"/>
      <c r="E86" s="388"/>
      <c r="F86" s="289"/>
      <c r="G86" s="389"/>
      <c r="H86" s="290"/>
      <c r="I86" s="233" t="s">
        <v>206</v>
      </c>
      <c r="J86" s="207">
        <v>0</v>
      </c>
      <c r="K86" s="310">
        <v>234.91</v>
      </c>
      <c r="L86" s="310">
        <v>2.1659</v>
      </c>
      <c r="M86" s="310">
        <v>1.04</v>
      </c>
      <c r="N86" s="470">
        <f t="shared" si="3"/>
        <v>0</v>
      </c>
      <c r="O86" s="598"/>
      <c r="P86" s="604">
        <f t="shared" si="4"/>
        <v>0</v>
      </c>
      <c r="Q86" s="594"/>
      <c r="R86" s="689"/>
      <c r="S86" s="572">
        <f t="shared" si="5"/>
        <v>0</v>
      </c>
      <c r="T86" s="690"/>
    </row>
    <row r="87" spans="1:20" ht="17.25">
      <c r="A87" s="285"/>
      <c r="B87" s="286"/>
      <c r="C87" s="286"/>
      <c r="D87" s="287"/>
      <c r="E87" s="388"/>
      <c r="F87" s="289"/>
      <c r="G87" s="389"/>
      <c r="H87" s="290"/>
      <c r="I87" s="291" t="s">
        <v>89</v>
      </c>
      <c r="J87" s="207">
        <v>1</v>
      </c>
      <c r="K87" s="310">
        <v>234.91</v>
      </c>
      <c r="L87" s="310">
        <v>4.0229</v>
      </c>
      <c r="M87" s="310">
        <v>1.04</v>
      </c>
      <c r="N87" s="470">
        <f t="shared" si="3"/>
        <v>982.82021656</v>
      </c>
      <c r="O87" s="598"/>
      <c r="P87" s="604">
        <f t="shared" si="4"/>
        <v>0</v>
      </c>
      <c r="Q87" s="594"/>
      <c r="R87" s="689">
        <v>0</v>
      </c>
      <c r="S87" s="572">
        <f t="shared" si="5"/>
        <v>0</v>
      </c>
      <c r="T87" s="690"/>
    </row>
    <row r="88" spans="1:20" ht="18.75" customHeight="1">
      <c r="A88" s="285"/>
      <c r="B88" s="286"/>
      <c r="C88" s="286"/>
      <c r="D88" s="287"/>
      <c r="E88" s="388"/>
      <c r="F88" s="289"/>
      <c r="G88" s="389"/>
      <c r="H88" s="290"/>
      <c r="I88" s="291" t="s">
        <v>90</v>
      </c>
      <c r="J88" s="207">
        <v>60</v>
      </c>
      <c r="K88" s="310">
        <v>234.91</v>
      </c>
      <c r="L88" s="310">
        <v>1</v>
      </c>
      <c r="M88" s="310">
        <v>1.04</v>
      </c>
      <c r="N88" s="470">
        <f t="shared" si="3"/>
        <v>14658.384</v>
      </c>
      <c r="O88" s="598"/>
      <c r="P88" s="604">
        <f t="shared" si="4"/>
        <v>0</v>
      </c>
      <c r="Q88" s="594"/>
      <c r="R88" s="689">
        <v>42</v>
      </c>
      <c r="S88" s="572">
        <f t="shared" si="5"/>
        <v>42</v>
      </c>
      <c r="T88" s="690"/>
    </row>
    <row r="89" spans="1:20" ht="18" customHeight="1">
      <c r="A89" s="285"/>
      <c r="B89" s="286"/>
      <c r="C89" s="286"/>
      <c r="D89" s="287"/>
      <c r="E89" s="388"/>
      <c r="F89" s="289"/>
      <c r="G89" s="389"/>
      <c r="H89" s="290"/>
      <c r="I89" s="291" t="s">
        <v>91</v>
      </c>
      <c r="J89" s="207">
        <v>60</v>
      </c>
      <c r="K89" s="310">
        <v>234.91</v>
      </c>
      <c r="L89" s="310">
        <v>1</v>
      </c>
      <c r="M89" s="310">
        <v>1.04</v>
      </c>
      <c r="N89" s="470">
        <f t="shared" si="3"/>
        <v>14658.384</v>
      </c>
      <c r="O89" s="598"/>
      <c r="P89" s="604">
        <f t="shared" si="4"/>
        <v>0</v>
      </c>
      <c r="Q89" s="594"/>
      <c r="R89" s="689">
        <v>42</v>
      </c>
      <c r="S89" s="572">
        <f t="shared" si="5"/>
        <v>42</v>
      </c>
      <c r="T89" s="690"/>
    </row>
    <row r="90" spans="1:20" ht="12.75">
      <c r="A90" s="285"/>
      <c r="B90" s="286"/>
      <c r="C90" s="286"/>
      <c r="D90" s="287"/>
      <c r="E90" s="388"/>
      <c r="F90" s="289"/>
      <c r="G90" s="389"/>
      <c r="H90" s="290"/>
      <c r="I90" s="233" t="s">
        <v>92</v>
      </c>
      <c r="J90" s="207">
        <v>110</v>
      </c>
      <c r="K90" s="310">
        <v>234.91</v>
      </c>
      <c r="L90" s="310">
        <v>1</v>
      </c>
      <c r="M90" s="310">
        <v>1.04</v>
      </c>
      <c r="N90" s="470">
        <f t="shared" si="3"/>
        <v>26873.703999999998</v>
      </c>
      <c r="O90" s="598">
        <v>45</v>
      </c>
      <c r="P90" s="604">
        <f t="shared" si="4"/>
        <v>10993.788</v>
      </c>
      <c r="Q90" s="594"/>
      <c r="R90" s="689">
        <v>65</v>
      </c>
      <c r="S90" s="572">
        <f t="shared" si="5"/>
        <v>110</v>
      </c>
      <c r="T90" s="690"/>
    </row>
    <row r="91" spans="1:20" ht="12.75">
      <c r="A91" s="285"/>
      <c r="B91" s="286"/>
      <c r="C91" s="286"/>
      <c r="D91" s="287"/>
      <c r="E91" s="388"/>
      <c r="F91" s="289"/>
      <c r="G91" s="389"/>
      <c r="H91" s="290"/>
      <c r="I91" s="233" t="s">
        <v>93</v>
      </c>
      <c r="J91" s="207">
        <v>110</v>
      </c>
      <c r="K91" s="310">
        <v>234.91</v>
      </c>
      <c r="L91" s="310">
        <v>1</v>
      </c>
      <c r="M91" s="310">
        <v>1.04</v>
      </c>
      <c r="N91" s="470">
        <f t="shared" si="3"/>
        <v>26873.703999999998</v>
      </c>
      <c r="O91" s="598">
        <v>45</v>
      </c>
      <c r="P91" s="604">
        <f t="shared" si="4"/>
        <v>10993.788</v>
      </c>
      <c r="Q91" s="594"/>
      <c r="R91" s="689">
        <v>65</v>
      </c>
      <c r="S91" s="572">
        <f t="shared" si="5"/>
        <v>110</v>
      </c>
      <c r="T91" s="690"/>
    </row>
    <row r="92" spans="1:20" ht="12.75">
      <c r="A92" s="285"/>
      <c r="B92" s="286"/>
      <c r="C92" s="286"/>
      <c r="D92" s="287"/>
      <c r="E92" s="388"/>
      <c r="F92" s="289"/>
      <c r="G92" s="389"/>
      <c r="H92" s="290"/>
      <c r="I92" s="233" t="s">
        <v>94</v>
      </c>
      <c r="J92" s="207">
        <v>110</v>
      </c>
      <c r="K92" s="310">
        <v>234.91</v>
      </c>
      <c r="L92" s="310">
        <v>1</v>
      </c>
      <c r="M92" s="310">
        <v>1.04</v>
      </c>
      <c r="N92" s="470">
        <f t="shared" si="3"/>
        <v>26873.703999999998</v>
      </c>
      <c r="O92" s="598">
        <v>45</v>
      </c>
      <c r="P92" s="604">
        <f t="shared" si="4"/>
        <v>10993.788</v>
      </c>
      <c r="Q92" s="594"/>
      <c r="R92" s="689">
        <v>65</v>
      </c>
      <c r="S92" s="572">
        <f t="shared" si="5"/>
        <v>110</v>
      </c>
      <c r="T92" s="690"/>
    </row>
    <row r="93" spans="1:20" ht="12.75">
      <c r="A93" s="285"/>
      <c r="B93" s="286"/>
      <c r="C93" s="286"/>
      <c r="D93" s="287"/>
      <c r="E93" s="388"/>
      <c r="F93" s="289"/>
      <c r="G93" s="389"/>
      <c r="H93" s="290"/>
      <c r="I93" s="233" t="s">
        <v>95</v>
      </c>
      <c r="J93" s="207">
        <v>60</v>
      </c>
      <c r="K93" s="310">
        <v>234.91</v>
      </c>
      <c r="L93" s="310">
        <v>1</v>
      </c>
      <c r="M93" s="310">
        <v>1.04</v>
      </c>
      <c r="N93" s="470">
        <f t="shared" si="3"/>
        <v>14658.384</v>
      </c>
      <c r="O93" s="598"/>
      <c r="P93" s="604">
        <f t="shared" si="4"/>
        <v>0</v>
      </c>
      <c r="Q93" s="594"/>
      <c r="R93" s="689">
        <v>42</v>
      </c>
      <c r="S93" s="572">
        <f t="shared" si="5"/>
        <v>42</v>
      </c>
      <c r="T93" s="690"/>
    </row>
    <row r="94" spans="1:20" ht="12.75">
      <c r="A94" s="285"/>
      <c r="B94" s="286"/>
      <c r="C94" s="286"/>
      <c r="D94" s="287"/>
      <c r="E94" s="388"/>
      <c r="F94" s="289"/>
      <c r="G94" s="389"/>
      <c r="H94" s="290"/>
      <c r="I94" s="233" t="s">
        <v>96</v>
      </c>
      <c r="J94" s="207">
        <v>0</v>
      </c>
      <c r="K94" s="310">
        <v>234.91</v>
      </c>
      <c r="L94" s="310">
        <v>1</v>
      </c>
      <c r="M94" s="310">
        <v>1.04</v>
      </c>
      <c r="N94" s="470">
        <f t="shared" si="3"/>
        <v>0</v>
      </c>
      <c r="O94" s="598"/>
      <c r="P94" s="604">
        <f t="shared" si="4"/>
        <v>0</v>
      </c>
      <c r="Q94" s="594"/>
      <c r="R94" s="689"/>
      <c r="S94" s="572">
        <f t="shared" si="5"/>
        <v>0</v>
      </c>
      <c r="T94" s="690"/>
    </row>
    <row r="95" spans="1:20" ht="17.25" customHeight="1">
      <c r="A95" s="285"/>
      <c r="B95" s="286"/>
      <c r="C95" s="286"/>
      <c r="D95" s="287"/>
      <c r="E95" s="388"/>
      <c r="F95" s="289"/>
      <c r="G95" s="389"/>
      <c r="H95" s="290"/>
      <c r="I95" s="291" t="s">
        <v>98</v>
      </c>
      <c r="J95" s="207">
        <v>600</v>
      </c>
      <c r="K95" s="310">
        <v>234.91</v>
      </c>
      <c r="L95" s="310">
        <v>0.4768</v>
      </c>
      <c r="M95" s="310">
        <v>1.04</v>
      </c>
      <c r="N95" s="470">
        <f t="shared" si="3"/>
        <v>69891.174912</v>
      </c>
      <c r="O95" s="598">
        <v>80</v>
      </c>
      <c r="P95" s="604">
        <f t="shared" si="4"/>
        <v>9318.8233216</v>
      </c>
      <c r="Q95" s="594"/>
      <c r="R95" s="689">
        <v>150</v>
      </c>
      <c r="S95" s="572">
        <f t="shared" si="5"/>
        <v>230</v>
      </c>
      <c r="T95" s="690"/>
    </row>
    <row r="96" spans="1:20" ht="16.5" customHeight="1">
      <c r="A96" s="285"/>
      <c r="B96" s="286"/>
      <c r="C96" s="286"/>
      <c r="D96" s="287"/>
      <c r="E96" s="388"/>
      <c r="F96" s="289"/>
      <c r="G96" s="389"/>
      <c r="H96" s="290"/>
      <c r="I96" s="291" t="s">
        <v>99</v>
      </c>
      <c r="J96" s="207">
        <v>600</v>
      </c>
      <c r="K96" s="310">
        <v>234.91</v>
      </c>
      <c r="L96" s="310">
        <v>0.4768</v>
      </c>
      <c r="M96" s="310">
        <v>1.04</v>
      </c>
      <c r="N96" s="470">
        <f t="shared" si="3"/>
        <v>69891.174912</v>
      </c>
      <c r="O96" s="598">
        <v>80</v>
      </c>
      <c r="P96" s="604">
        <f t="shared" si="4"/>
        <v>9318.8233216</v>
      </c>
      <c r="Q96" s="594"/>
      <c r="R96" s="689">
        <v>150</v>
      </c>
      <c r="S96" s="572">
        <f t="shared" si="5"/>
        <v>230</v>
      </c>
      <c r="T96" s="690"/>
    </row>
    <row r="97" spans="1:20" ht="21" customHeight="1">
      <c r="A97" s="285"/>
      <c r="B97" s="286"/>
      <c r="C97" s="286"/>
      <c r="D97" s="287"/>
      <c r="E97" s="388"/>
      <c r="F97" s="289"/>
      <c r="G97" s="389"/>
      <c r="H97" s="290"/>
      <c r="I97" s="291" t="s">
        <v>100</v>
      </c>
      <c r="J97" s="207">
        <v>600</v>
      </c>
      <c r="K97" s="310">
        <v>234.91</v>
      </c>
      <c r="L97" s="310">
        <v>0.4768</v>
      </c>
      <c r="M97" s="310">
        <v>1.04</v>
      </c>
      <c r="N97" s="470">
        <f t="shared" si="3"/>
        <v>69891.174912</v>
      </c>
      <c r="O97" s="598">
        <v>80</v>
      </c>
      <c r="P97" s="604">
        <f t="shared" si="4"/>
        <v>9318.8233216</v>
      </c>
      <c r="Q97" s="594"/>
      <c r="R97" s="689">
        <v>150</v>
      </c>
      <c r="S97" s="572">
        <f t="shared" si="5"/>
        <v>230</v>
      </c>
      <c r="T97" s="690"/>
    </row>
    <row r="98" spans="1:20" ht="18" customHeight="1">
      <c r="A98" s="285"/>
      <c r="B98" s="286"/>
      <c r="C98" s="286"/>
      <c r="D98" s="287"/>
      <c r="E98" s="388"/>
      <c r="F98" s="289"/>
      <c r="G98" s="389"/>
      <c r="H98" s="290"/>
      <c r="I98" s="291" t="s">
        <v>97</v>
      </c>
      <c r="J98" s="207">
        <v>0</v>
      </c>
      <c r="K98" s="310">
        <v>234.91</v>
      </c>
      <c r="L98" s="310">
        <v>1</v>
      </c>
      <c r="M98" s="310">
        <v>1.04</v>
      </c>
      <c r="N98" s="470">
        <f t="shared" si="3"/>
        <v>0</v>
      </c>
      <c r="O98" s="598"/>
      <c r="P98" s="604">
        <f t="shared" si="4"/>
        <v>0</v>
      </c>
      <c r="Q98" s="594"/>
      <c r="R98" s="689">
        <v>0</v>
      </c>
      <c r="S98" s="572">
        <f t="shared" si="5"/>
        <v>0</v>
      </c>
      <c r="T98" s="690"/>
    </row>
    <row r="99" spans="1:20" ht="18" customHeight="1">
      <c r="A99" s="548"/>
      <c r="B99" s="549"/>
      <c r="C99" s="549"/>
      <c r="D99" s="550"/>
      <c r="E99" s="551"/>
      <c r="F99" s="552"/>
      <c r="G99" s="553"/>
      <c r="H99" s="554"/>
      <c r="I99" s="530"/>
      <c r="J99" s="207"/>
      <c r="K99" s="310"/>
      <c r="L99" s="310"/>
      <c r="M99" s="310"/>
      <c r="N99" s="470"/>
      <c r="O99" s="598"/>
      <c r="P99" s="604">
        <f t="shared" si="4"/>
        <v>0</v>
      </c>
      <c r="Q99" s="594"/>
      <c r="R99" s="689"/>
      <c r="S99" s="572">
        <f t="shared" si="5"/>
        <v>0</v>
      </c>
      <c r="T99" s="690"/>
    </row>
    <row r="100" spans="1:20" ht="18" customHeight="1">
      <c r="A100" s="548"/>
      <c r="B100" s="549"/>
      <c r="C100" s="549"/>
      <c r="D100" s="550"/>
      <c r="E100" s="551"/>
      <c r="F100" s="552"/>
      <c r="G100" s="553"/>
      <c r="H100" s="554"/>
      <c r="I100" s="530"/>
      <c r="J100" s="207"/>
      <c r="K100" s="310"/>
      <c r="L100" s="310"/>
      <c r="M100" s="310"/>
      <c r="N100" s="470"/>
      <c r="O100" s="598"/>
      <c r="P100" s="604">
        <f t="shared" si="4"/>
        <v>0</v>
      </c>
      <c r="Q100" s="594"/>
      <c r="R100" s="689"/>
      <c r="S100" s="572">
        <f t="shared" si="5"/>
        <v>0</v>
      </c>
      <c r="T100" s="690"/>
    </row>
    <row r="101" spans="1:20" ht="18" customHeight="1">
      <c r="A101" s="548"/>
      <c r="B101" s="549"/>
      <c r="C101" s="549"/>
      <c r="D101" s="550"/>
      <c r="E101" s="551"/>
      <c r="F101" s="552"/>
      <c r="G101" s="553"/>
      <c r="H101" s="554"/>
      <c r="I101" s="530"/>
      <c r="J101" s="207"/>
      <c r="K101" s="310"/>
      <c r="L101" s="310"/>
      <c r="M101" s="310"/>
      <c r="N101" s="470"/>
      <c r="O101" s="598"/>
      <c r="P101" s="604">
        <f t="shared" si="4"/>
        <v>0</v>
      </c>
      <c r="Q101" s="594"/>
      <c r="R101" s="689"/>
      <c r="S101" s="572">
        <f t="shared" si="5"/>
        <v>0</v>
      </c>
      <c r="T101" s="690"/>
    </row>
    <row r="102" spans="1:20" ht="18" customHeight="1">
      <c r="A102" s="548"/>
      <c r="B102" s="549"/>
      <c r="C102" s="549"/>
      <c r="D102" s="550"/>
      <c r="E102" s="551"/>
      <c r="F102" s="552"/>
      <c r="G102" s="553"/>
      <c r="H102" s="554"/>
      <c r="I102" s="530"/>
      <c r="J102" s="207"/>
      <c r="K102" s="310"/>
      <c r="L102" s="310"/>
      <c r="M102" s="310"/>
      <c r="N102" s="470"/>
      <c r="O102" s="598"/>
      <c r="P102" s="604">
        <f t="shared" si="4"/>
        <v>0</v>
      </c>
      <c r="Q102" s="594"/>
      <c r="R102" s="689"/>
      <c r="S102" s="572">
        <f t="shared" si="5"/>
        <v>0</v>
      </c>
      <c r="T102" s="690"/>
    </row>
    <row r="103" spans="1:20" ht="117.75" thickBot="1">
      <c r="A103" s="78" t="s">
        <v>0</v>
      </c>
      <c r="B103" s="79" t="s">
        <v>5</v>
      </c>
      <c r="C103" s="79" t="s">
        <v>3</v>
      </c>
      <c r="D103" s="439" t="s">
        <v>165</v>
      </c>
      <c r="E103" s="440" t="s">
        <v>102</v>
      </c>
      <c r="F103" s="409" t="s">
        <v>242</v>
      </c>
      <c r="G103" s="410" t="s">
        <v>170</v>
      </c>
      <c r="H103" s="408" t="s">
        <v>287</v>
      </c>
      <c r="I103" s="14"/>
      <c r="J103" s="29">
        <f>J104+J105+J106+J107+J108+J109+J110+J111+J112+J113+J115+J117+J118+J119+J120+J121+J122+J123+J124+J125+J127+J128+J129+J126+J116+J114</f>
        <v>195030</v>
      </c>
      <c r="K103" s="13"/>
      <c r="L103" s="335"/>
      <c r="M103" s="335"/>
      <c r="N103" s="38">
        <f>N104+N105+N106+N107+N108+N109+N110+N111+N112+N113+N115+N117+N118+N119+N120+N121+N122+N123+N124+N125+N127+N128+N129+N116+N114+N126</f>
        <v>6392509.0869120015</v>
      </c>
      <c r="O103" s="254">
        <f>O104+O105+O106+O107+O108+O109+O110+O111+O112+O113+O115+O117+O118+O119+O120+O121+O122+O123+O124+O125+O127+O128+O129+O126+O116+O114</f>
        <v>28290</v>
      </c>
      <c r="P103" s="829">
        <f>P104+P105+P106+P107+P108+P109+P110+P111+P112+P113+P115+P117+P118+P119+P120+P121+P122+P123+P124+P125+P127+P128+P129+P126+P116+P114</f>
        <v>1162282.4928000001</v>
      </c>
      <c r="Q103" s="592">
        <f>O103*100/J103</f>
        <v>14.5054606983541</v>
      </c>
      <c r="R103" s="687">
        <f>R104+R105+R106+R107+R108+R109+R110+R111+R112+R113+R115+R117+R118+R119+R120+R121+R122+R123+R124+R125+R127+R128+R129+R126+R116+R114</f>
        <v>81429</v>
      </c>
      <c r="S103" s="688">
        <f>O103+R103</f>
        <v>109719</v>
      </c>
      <c r="T103" s="711">
        <f>S103*100/J103</f>
        <v>56.25749884633133</v>
      </c>
    </row>
    <row r="104" spans="1:20" ht="12.75">
      <c r="A104" s="278"/>
      <c r="B104" s="279"/>
      <c r="C104" s="279"/>
      <c r="D104" s="280"/>
      <c r="E104" s="281"/>
      <c r="F104" s="282"/>
      <c r="G104" s="282"/>
      <c r="H104" s="283"/>
      <c r="I104" s="284" t="s">
        <v>103</v>
      </c>
      <c r="J104" s="207">
        <v>1300</v>
      </c>
      <c r="K104" s="310">
        <v>38.31</v>
      </c>
      <c r="L104" s="310">
        <v>1</v>
      </c>
      <c r="M104" s="310">
        <v>1.04</v>
      </c>
      <c r="N104" s="208">
        <f>J104*K104*L104*M104</f>
        <v>51795.12</v>
      </c>
      <c r="O104" s="598">
        <v>317</v>
      </c>
      <c r="P104" s="604">
        <f>K104*L104*M104*O104</f>
        <v>12630.0408</v>
      </c>
      <c r="Q104" s="594"/>
      <c r="R104" s="689">
        <v>529</v>
      </c>
      <c r="S104" s="572">
        <f>O104+R104</f>
        <v>846</v>
      </c>
      <c r="T104" s="886">
        <f>S104*100/J104</f>
        <v>65.07692307692308</v>
      </c>
    </row>
    <row r="105" spans="1:20" ht="12.75">
      <c r="A105" s="285"/>
      <c r="B105" s="286"/>
      <c r="C105" s="286"/>
      <c r="D105" s="287"/>
      <c r="E105" s="288"/>
      <c r="F105" s="289"/>
      <c r="G105" s="289"/>
      <c r="H105" s="290"/>
      <c r="I105" s="284" t="s">
        <v>104</v>
      </c>
      <c r="J105" s="207">
        <v>80000</v>
      </c>
      <c r="K105" s="310">
        <v>38.31</v>
      </c>
      <c r="L105" s="310">
        <v>0.1652</v>
      </c>
      <c r="M105" s="310">
        <v>1.04</v>
      </c>
      <c r="N105" s="208">
        <f aca="true" t="shared" si="6" ref="N105:N129">J105*K105*L105*M105</f>
        <v>526557.1584000001</v>
      </c>
      <c r="O105" s="835">
        <v>0</v>
      </c>
      <c r="P105" s="604">
        <f aca="true" t="shared" si="7" ref="P105:P129">K105*L105*M105*O105</f>
        <v>0</v>
      </c>
      <c r="Q105" s="594"/>
      <c r="R105" s="689">
        <v>49600</v>
      </c>
      <c r="S105" s="572">
        <f aca="true" t="shared" si="8" ref="S105:S129">O105+R105</f>
        <v>49600</v>
      </c>
      <c r="T105" s="886">
        <f>S105*100/J105</f>
        <v>62</v>
      </c>
    </row>
    <row r="106" spans="1:20" ht="12.75">
      <c r="A106" s="285"/>
      <c r="B106" s="286"/>
      <c r="C106" s="286"/>
      <c r="D106" s="287"/>
      <c r="E106" s="288"/>
      <c r="F106" s="289"/>
      <c r="G106" s="289"/>
      <c r="H106" s="290"/>
      <c r="I106" s="233" t="s">
        <v>109</v>
      </c>
      <c r="J106" s="207">
        <v>0</v>
      </c>
      <c r="K106" s="310">
        <v>38.31</v>
      </c>
      <c r="L106" s="310">
        <v>1</v>
      </c>
      <c r="M106" s="310">
        <v>1.04</v>
      </c>
      <c r="N106" s="208">
        <f t="shared" si="6"/>
        <v>0</v>
      </c>
      <c r="O106" s="835"/>
      <c r="P106" s="604">
        <f t="shared" si="7"/>
        <v>0</v>
      </c>
      <c r="Q106" s="594"/>
      <c r="R106" s="689"/>
      <c r="S106" s="572">
        <f t="shared" si="8"/>
        <v>0</v>
      </c>
      <c r="T106" s="886"/>
    </row>
    <row r="107" spans="1:20" ht="18" customHeight="1">
      <c r="A107" s="285"/>
      <c r="B107" s="286"/>
      <c r="C107" s="286"/>
      <c r="D107" s="287"/>
      <c r="E107" s="288"/>
      <c r="F107" s="289"/>
      <c r="G107" s="289"/>
      <c r="H107" s="290"/>
      <c r="I107" s="291" t="s">
        <v>208</v>
      </c>
      <c r="J107" s="207">
        <v>0</v>
      </c>
      <c r="K107" s="310">
        <v>38.31</v>
      </c>
      <c r="L107" s="310">
        <v>1</v>
      </c>
      <c r="M107" s="310">
        <v>1.04</v>
      </c>
      <c r="N107" s="208">
        <f t="shared" si="6"/>
        <v>0</v>
      </c>
      <c r="O107" s="598"/>
      <c r="P107" s="604">
        <f t="shared" si="7"/>
        <v>0</v>
      </c>
      <c r="Q107" s="594"/>
      <c r="R107" s="689"/>
      <c r="S107" s="572">
        <f t="shared" si="8"/>
        <v>0</v>
      </c>
      <c r="T107" s="886"/>
    </row>
    <row r="108" spans="1:20" ht="12.75">
      <c r="A108" s="285"/>
      <c r="B108" s="286"/>
      <c r="C108" s="286"/>
      <c r="D108" s="287"/>
      <c r="E108" s="288"/>
      <c r="F108" s="289"/>
      <c r="G108" s="289"/>
      <c r="H108" s="290"/>
      <c r="I108" s="233" t="s">
        <v>108</v>
      </c>
      <c r="J108" s="207">
        <v>150</v>
      </c>
      <c r="K108" s="310">
        <v>38.31</v>
      </c>
      <c r="L108" s="310">
        <v>1</v>
      </c>
      <c r="M108" s="310">
        <v>1.04</v>
      </c>
      <c r="N108" s="208">
        <f t="shared" si="6"/>
        <v>5976.360000000001</v>
      </c>
      <c r="O108" s="598">
        <v>43</v>
      </c>
      <c r="P108" s="604">
        <f t="shared" si="7"/>
        <v>1713.2232000000001</v>
      </c>
      <c r="Q108" s="594"/>
      <c r="R108" s="689">
        <v>86</v>
      </c>
      <c r="S108" s="572">
        <f t="shared" si="8"/>
        <v>129</v>
      </c>
      <c r="T108" s="886">
        <f>S108*100/J108</f>
        <v>86</v>
      </c>
    </row>
    <row r="109" spans="1:20" ht="12.75">
      <c r="A109" s="285"/>
      <c r="B109" s="286"/>
      <c r="C109" s="286"/>
      <c r="D109" s="287"/>
      <c r="E109" s="288"/>
      <c r="F109" s="289"/>
      <c r="G109" s="289"/>
      <c r="H109" s="290"/>
      <c r="I109" s="233" t="s">
        <v>209</v>
      </c>
      <c r="J109" s="207">
        <v>0</v>
      </c>
      <c r="K109" s="310">
        <v>38.31</v>
      </c>
      <c r="L109" s="310">
        <v>1</v>
      </c>
      <c r="M109" s="310">
        <v>1.04</v>
      </c>
      <c r="N109" s="208">
        <f t="shared" si="6"/>
        <v>0</v>
      </c>
      <c r="O109" s="598"/>
      <c r="P109" s="604">
        <f t="shared" si="7"/>
        <v>0</v>
      </c>
      <c r="Q109" s="594"/>
      <c r="R109" s="689"/>
      <c r="S109" s="572">
        <f t="shared" si="8"/>
        <v>0</v>
      </c>
      <c r="T109" s="886"/>
    </row>
    <row r="110" spans="1:20" ht="12.75">
      <c r="A110" s="285"/>
      <c r="B110" s="286"/>
      <c r="C110" s="286"/>
      <c r="D110" s="287"/>
      <c r="E110" s="288"/>
      <c r="F110" s="289"/>
      <c r="G110" s="289"/>
      <c r="H110" s="290"/>
      <c r="I110" s="233" t="s">
        <v>107</v>
      </c>
      <c r="J110" s="207">
        <v>0</v>
      </c>
      <c r="K110" s="310">
        <v>38.31</v>
      </c>
      <c r="L110" s="310">
        <v>1</v>
      </c>
      <c r="M110" s="310">
        <v>1.04</v>
      </c>
      <c r="N110" s="208">
        <f t="shared" si="6"/>
        <v>0</v>
      </c>
      <c r="O110" s="598"/>
      <c r="P110" s="604">
        <f t="shared" si="7"/>
        <v>0</v>
      </c>
      <c r="Q110" s="594"/>
      <c r="R110" s="689"/>
      <c r="S110" s="572">
        <f t="shared" si="8"/>
        <v>0</v>
      </c>
      <c r="T110" s="886"/>
    </row>
    <row r="111" spans="1:20" ht="12.75">
      <c r="A111" s="285"/>
      <c r="B111" s="286"/>
      <c r="C111" s="286"/>
      <c r="D111" s="287"/>
      <c r="E111" s="288"/>
      <c r="F111" s="289"/>
      <c r="G111" s="289"/>
      <c r="H111" s="290"/>
      <c r="I111" s="233" t="s">
        <v>106</v>
      </c>
      <c r="J111" s="207">
        <v>0</v>
      </c>
      <c r="K111" s="310">
        <v>38.31</v>
      </c>
      <c r="L111" s="310">
        <v>1</v>
      </c>
      <c r="M111" s="310">
        <v>1.04</v>
      </c>
      <c r="N111" s="208">
        <f t="shared" si="6"/>
        <v>0</v>
      </c>
      <c r="O111" s="598"/>
      <c r="P111" s="604">
        <f t="shared" si="7"/>
        <v>0</v>
      </c>
      <c r="Q111" s="594"/>
      <c r="R111" s="689"/>
      <c r="S111" s="572">
        <f t="shared" si="8"/>
        <v>0</v>
      </c>
      <c r="T111" s="886"/>
    </row>
    <row r="112" spans="1:20" ht="12.75">
      <c r="A112" s="285"/>
      <c r="B112" s="286"/>
      <c r="C112" s="286"/>
      <c r="D112" s="287"/>
      <c r="E112" s="288"/>
      <c r="F112" s="289"/>
      <c r="G112" s="289"/>
      <c r="H112" s="290"/>
      <c r="I112" s="284" t="s">
        <v>110</v>
      </c>
      <c r="J112" s="207">
        <v>0</v>
      </c>
      <c r="K112" s="310">
        <v>38.31</v>
      </c>
      <c r="L112" s="310">
        <v>1</v>
      </c>
      <c r="M112" s="310">
        <v>1.04</v>
      </c>
      <c r="N112" s="208">
        <f t="shared" si="6"/>
        <v>0</v>
      </c>
      <c r="O112" s="598"/>
      <c r="P112" s="604">
        <f t="shared" si="7"/>
        <v>0</v>
      </c>
      <c r="Q112" s="594"/>
      <c r="R112" s="689"/>
      <c r="S112" s="572">
        <f t="shared" si="8"/>
        <v>0</v>
      </c>
      <c r="T112" s="886"/>
    </row>
    <row r="113" spans="1:20" ht="16.5">
      <c r="A113" s="285"/>
      <c r="B113" s="286"/>
      <c r="C113" s="286"/>
      <c r="D113" s="287"/>
      <c r="E113" s="288"/>
      <c r="F113" s="289"/>
      <c r="G113" s="289"/>
      <c r="H113" s="290"/>
      <c r="I113" s="292" t="s">
        <v>157</v>
      </c>
      <c r="J113" s="207">
        <v>0</v>
      </c>
      <c r="K113" s="310">
        <v>38.31</v>
      </c>
      <c r="L113" s="310">
        <v>1</v>
      </c>
      <c r="M113" s="310">
        <v>1.04</v>
      </c>
      <c r="N113" s="208">
        <f t="shared" si="6"/>
        <v>0</v>
      </c>
      <c r="O113" s="598"/>
      <c r="P113" s="604">
        <f t="shared" si="7"/>
        <v>0</v>
      </c>
      <c r="Q113" s="594"/>
      <c r="R113" s="689"/>
      <c r="S113" s="572">
        <f t="shared" si="8"/>
        <v>0</v>
      </c>
      <c r="T113" s="886"/>
    </row>
    <row r="114" spans="1:20" ht="12.75">
      <c r="A114" s="285"/>
      <c r="B114" s="286"/>
      <c r="C114" s="286"/>
      <c r="D114" s="287"/>
      <c r="E114" s="288"/>
      <c r="F114" s="289"/>
      <c r="G114" s="289"/>
      <c r="H114" s="290"/>
      <c r="I114" s="233" t="s">
        <v>158</v>
      </c>
      <c r="J114" s="207">
        <v>0</v>
      </c>
      <c r="K114" s="310">
        <v>38.31</v>
      </c>
      <c r="L114" s="310">
        <v>1</v>
      </c>
      <c r="M114" s="310">
        <v>1.04</v>
      </c>
      <c r="N114" s="208">
        <f t="shared" si="6"/>
        <v>0</v>
      </c>
      <c r="O114" s="598"/>
      <c r="P114" s="604">
        <f t="shared" si="7"/>
        <v>0</v>
      </c>
      <c r="Q114" s="594"/>
      <c r="R114" s="689"/>
      <c r="S114" s="572">
        <f t="shared" si="8"/>
        <v>0</v>
      </c>
      <c r="T114" s="886"/>
    </row>
    <row r="115" spans="1:20" ht="12.75">
      <c r="A115" s="285"/>
      <c r="B115" s="286"/>
      <c r="C115" s="286"/>
      <c r="D115" s="287"/>
      <c r="E115" s="288"/>
      <c r="F115" s="289"/>
      <c r="G115" s="289"/>
      <c r="H115" s="290"/>
      <c r="I115" s="284" t="s">
        <v>156</v>
      </c>
      <c r="J115" s="207">
        <v>0</v>
      </c>
      <c r="K115" s="310">
        <v>38.31</v>
      </c>
      <c r="L115" s="310">
        <v>1</v>
      </c>
      <c r="M115" s="310">
        <v>1.04</v>
      </c>
      <c r="N115" s="208">
        <f t="shared" si="6"/>
        <v>0</v>
      </c>
      <c r="O115" s="598"/>
      <c r="P115" s="604">
        <f t="shared" si="7"/>
        <v>0</v>
      </c>
      <c r="Q115" s="594"/>
      <c r="R115" s="689"/>
      <c r="S115" s="572">
        <f t="shared" si="8"/>
        <v>0</v>
      </c>
      <c r="T115" s="886"/>
    </row>
    <row r="116" spans="1:20" ht="12.75">
      <c r="A116" s="285"/>
      <c r="B116" s="286"/>
      <c r="C116" s="286"/>
      <c r="D116" s="287"/>
      <c r="E116" s="288"/>
      <c r="F116" s="289"/>
      <c r="G116" s="289"/>
      <c r="H116" s="290"/>
      <c r="I116" s="233" t="s">
        <v>155</v>
      </c>
      <c r="J116" s="207">
        <v>0</v>
      </c>
      <c r="K116" s="310">
        <v>38.31</v>
      </c>
      <c r="L116" s="310">
        <v>1</v>
      </c>
      <c r="M116" s="310">
        <v>1.04</v>
      </c>
      <c r="N116" s="208">
        <f t="shared" si="6"/>
        <v>0</v>
      </c>
      <c r="O116" s="598"/>
      <c r="P116" s="604">
        <f t="shared" si="7"/>
        <v>0</v>
      </c>
      <c r="Q116" s="594"/>
      <c r="R116" s="689"/>
      <c r="S116" s="572">
        <f t="shared" si="8"/>
        <v>0</v>
      </c>
      <c r="T116" s="886"/>
    </row>
    <row r="117" spans="1:20" ht="27" customHeight="1">
      <c r="A117" s="285"/>
      <c r="B117" s="286"/>
      <c r="C117" s="286"/>
      <c r="D117" s="287"/>
      <c r="E117" s="288"/>
      <c r="F117" s="289"/>
      <c r="G117" s="289"/>
      <c r="H117" s="290"/>
      <c r="I117" s="292" t="s">
        <v>111</v>
      </c>
      <c r="J117" s="207">
        <v>0</v>
      </c>
      <c r="K117" s="310">
        <v>38.31</v>
      </c>
      <c r="L117" s="310">
        <v>1</v>
      </c>
      <c r="M117" s="310">
        <v>1.04</v>
      </c>
      <c r="N117" s="208">
        <f t="shared" si="6"/>
        <v>0</v>
      </c>
      <c r="O117" s="598"/>
      <c r="P117" s="604">
        <f t="shared" si="7"/>
        <v>0</v>
      </c>
      <c r="Q117" s="594"/>
      <c r="R117" s="689"/>
      <c r="S117" s="572">
        <f t="shared" si="8"/>
        <v>0</v>
      </c>
      <c r="T117" s="886"/>
    </row>
    <row r="118" spans="1:20" ht="19.5" customHeight="1">
      <c r="A118" s="285"/>
      <c r="B118" s="286"/>
      <c r="C118" s="286"/>
      <c r="D118" s="287"/>
      <c r="E118" s="288"/>
      <c r="F118" s="289"/>
      <c r="G118" s="289"/>
      <c r="H118" s="290"/>
      <c r="I118" s="292" t="s">
        <v>112</v>
      </c>
      <c r="J118" s="207">
        <v>0</v>
      </c>
      <c r="K118" s="310">
        <v>38.31</v>
      </c>
      <c r="L118" s="310">
        <v>1</v>
      </c>
      <c r="M118" s="310">
        <v>1.04</v>
      </c>
      <c r="N118" s="208">
        <f t="shared" si="6"/>
        <v>0</v>
      </c>
      <c r="O118" s="598"/>
      <c r="P118" s="604">
        <f t="shared" si="7"/>
        <v>0</v>
      </c>
      <c r="Q118" s="594"/>
      <c r="R118" s="689"/>
      <c r="S118" s="572">
        <f t="shared" si="8"/>
        <v>0</v>
      </c>
      <c r="T118" s="886"/>
    </row>
    <row r="119" spans="1:20" ht="24" customHeight="1">
      <c r="A119" s="285"/>
      <c r="B119" s="286"/>
      <c r="C119" s="286"/>
      <c r="D119" s="287"/>
      <c r="E119" s="288"/>
      <c r="F119" s="289"/>
      <c r="G119" s="289"/>
      <c r="H119" s="290"/>
      <c r="I119" s="292" t="s">
        <v>77</v>
      </c>
      <c r="J119" s="207">
        <v>27380</v>
      </c>
      <c r="K119" s="310">
        <v>38.31</v>
      </c>
      <c r="L119" s="318">
        <v>2.176</v>
      </c>
      <c r="M119" s="310">
        <v>1.04</v>
      </c>
      <c r="N119" s="208">
        <f t="shared" si="6"/>
        <v>2373765.5685120006</v>
      </c>
      <c r="O119" s="598">
        <v>750</v>
      </c>
      <c r="P119" s="604">
        <f t="shared" si="7"/>
        <v>65022.79680000002</v>
      </c>
      <c r="Q119" s="594"/>
      <c r="R119" s="689">
        <v>4605</v>
      </c>
      <c r="S119" s="572">
        <f t="shared" si="8"/>
        <v>5355</v>
      </c>
      <c r="T119" s="886">
        <f>S119*100/J119</f>
        <v>19.558071585098613</v>
      </c>
    </row>
    <row r="120" spans="1:20" ht="12.75">
      <c r="A120" s="285"/>
      <c r="B120" s="286"/>
      <c r="C120" s="286"/>
      <c r="D120" s="287"/>
      <c r="E120" s="288"/>
      <c r="F120" s="289"/>
      <c r="G120" s="289"/>
      <c r="H120" s="290"/>
      <c r="I120" s="292" t="s">
        <v>113</v>
      </c>
      <c r="J120" s="207">
        <v>0</v>
      </c>
      <c r="K120" s="310">
        <v>38.31</v>
      </c>
      <c r="L120" s="310">
        <v>1</v>
      </c>
      <c r="M120" s="310">
        <v>1.04</v>
      </c>
      <c r="N120" s="208">
        <f t="shared" si="6"/>
        <v>0</v>
      </c>
      <c r="O120" s="598"/>
      <c r="P120" s="604">
        <f t="shared" si="7"/>
        <v>0</v>
      </c>
      <c r="Q120" s="594"/>
      <c r="R120" s="689"/>
      <c r="S120" s="572">
        <f t="shared" si="8"/>
        <v>0</v>
      </c>
      <c r="T120" s="886"/>
    </row>
    <row r="121" spans="1:20" ht="12.75" customHeight="1">
      <c r="A121" s="285"/>
      <c r="B121" s="286"/>
      <c r="C121" s="286"/>
      <c r="D121" s="287"/>
      <c r="E121" s="288"/>
      <c r="F121" s="289"/>
      <c r="G121" s="289"/>
      <c r="H121" s="290"/>
      <c r="I121" s="292" t="s">
        <v>210</v>
      </c>
      <c r="J121" s="207">
        <v>60000</v>
      </c>
      <c r="K121" s="310">
        <v>38.31</v>
      </c>
      <c r="L121" s="310">
        <v>1</v>
      </c>
      <c r="M121" s="310">
        <v>1.04</v>
      </c>
      <c r="N121" s="208">
        <f t="shared" si="6"/>
        <v>2390544</v>
      </c>
      <c r="O121" s="598">
        <v>19372</v>
      </c>
      <c r="P121" s="604">
        <f t="shared" si="7"/>
        <v>771826.9728000001</v>
      </c>
      <c r="Q121" s="594"/>
      <c r="R121" s="689">
        <v>19267</v>
      </c>
      <c r="S121" s="572">
        <f t="shared" si="8"/>
        <v>38639</v>
      </c>
      <c r="T121" s="886">
        <f>S121*100/J121</f>
        <v>64.39833333333333</v>
      </c>
    </row>
    <row r="122" spans="1:20" ht="14.25" customHeight="1">
      <c r="A122" s="285"/>
      <c r="B122" s="286"/>
      <c r="C122" s="286"/>
      <c r="D122" s="287"/>
      <c r="E122" s="288"/>
      <c r="F122" s="289"/>
      <c r="G122" s="289"/>
      <c r="H122" s="290"/>
      <c r="I122" s="292" t="s">
        <v>115</v>
      </c>
      <c r="J122" s="207">
        <v>0</v>
      </c>
      <c r="K122" s="310">
        <v>38.31</v>
      </c>
      <c r="L122" s="310">
        <v>1</v>
      </c>
      <c r="M122" s="310">
        <v>1.04</v>
      </c>
      <c r="N122" s="208">
        <f t="shared" si="6"/>
        <v>0</v>
      </c>
      <c r="O122" s="598"/>
      <c r="P122" s="604">
        <f t="shared" si="7"/>
        <v>0</v>
      </c>
      <c r="Q122" s="594"/>
      <c r="R122" s="689"/>
      <c r="S122" s="572">
        <f t="shared" si="8"/>
        <v>0</v>
      </c>
      <c r="T122" s="886"/>
    </row>
    <row r="123" spans="1:20" ht="11.25" customHeight="1">
      <c r="A123" s="285"/>
      <c r="B123" s="286"/>
      <c r="C123" s="286"/>
      <c r="D123" s="287"/>
      <c r="E123" s="288"/>
      <c r="F123" s="289"/>
      <c r="G123" s="289"/>
      <c r="H123" s="290"/>
      <c r="I123" s="292" t="s">
        <v>114</v>
      </c>
      <c r="J123" s="207">
        <v>0</v>
      </c>
      <c r="K123" s="310">
        <v>38.31</v>
      </c>
      <c r="L123" s="310">
        <v>1</v>
      </c>
      <c r="M123" s="310">
        <v>1.04</v>
      </c>
      <c r="N123" s="208">
        <f t="shared" si="6"/>
        <v>0</v>
      </c>
      <c r="O123" s="598"/>
      <c r="P123" s="604">
        <f t="shared" si="7"/>
        <v>0</v>
      </c>
      <c r="Q123" s="594"/>
      <c r="R123" s="689"/>
      <c r="S123" s="572">
        <f t="shared" si="8"/>
        <v>0</v>
      </c>
      <c r="T123" s="886"/>
    </row>
    <row r="124" spans="1:20" ht="21.75" customHeight="1">
      <c r="A124" s="285"/>
      <c r="B124" s="286"/>
      <c r="C124" s="286"/>
      <c r="D124" s="287"/>
      <c r="E124" s="288"/>
      <c r="F124" s="289"/>
      <c r="G124" s="289"/>
      <c r="H124" s="290"/>
      <c r="I124" s="292" t="s">
        <v>116</v>
      </c>
      <c r="J124" s="207">
        <v>0</v>
      </c>
      <c r="K124" s="310">
        <v>38.31</v>
      </c>
      <c r="L124" s="310">
        <v>1</v>
      </c>
      <c r="M124" s="310">
        <v>1.04</v>
      </c>
      <c r="N124" s="208">
        <f t="shared" si="6"/>
        <v>0</v>
      </c>
      <c r="O124" s="598"/>
      <c r="P124" s="604">
        <f t="shared" si="7"/>
        <v>0</v>
      </c>
      <c r="Q124" s="594"/>
      <c r="R124" s="689"/>
      <c r="S124" s="572">
        <f t="shared" si="8"/>
        <v>0</v>
      </c>
      <c r="T124" s="886"/>
    </row>
    <row r="125" spans="1:20" ht="14.25" customHeight="1">
      <c r="A125" s="285"/>
      <c r="B125" s="286"/>
      <c r="C125" s="286"/>
      <c r="D125" s="287"/>
      <c r="E125" s="288"/>
      <c r="F125" s="289"/>
      <c r="G125" s="289"/>
      <c r="H125" s="290"/>
      <c r="I125" s="292" t="s">
        <v>154</v>
      </c>
      <c r="J125" s="207">
        <v>200</v>
      </c>
      <c r="K125" s="310">
        <v>38.31</v>
      </c>
      <c r="L125" s="310">
        <v>1</v>
      </c>
      <c r="M125" s="310">
        <v>1.04</v>
      </c>
      <c r="N125" s="208">
        <f t="shared" si="6"/>
        <v>7968.4800000000005</v>
      </c>
      <c r="O125" s="598">
        <v>52</v>
      </c>
      <c r="P125" s="604">
        <f t="shared" si="7"/>
        <v>2071.8048000000003</v>
      </c>
      <c r="Q125" s="594"/>
      <c r="R125" s="689">
        <v>34</v>
      </c>
      <c r="S125" s="572">
        <f t="shared" si="8"/>
        <v>86</v>
      </c>
      <c r="T125" s="886">
        <f>S125*100/J125</f>
        <v>43</v>
      </c>
    </row>
    <row r="126" spans="1:20" ht="18" customHeight="1">
      <c r="A126" s="285"/>
      <c r="B126" s="286"/>
      <c r="C126" s="286"/>
      <c r="D126" s="287"/>
      <c r="E126" s="288"/>
      <c r="F126" s="289"/>
      <c r="G126" s="289"/>
      <c r="H126" s="290"/>
      <c r="I126" s="292" t="s">
        <v>153</v>
      </c>
      <c r="J126" s="207">
        <v>0</v>
      </c>
      <c r="K126" s="310">
        <v>38.31</v>
      </c>
      <c r="L126" s="310">
        <v>1</v>
      </c>
      <c r="M126" s="310">
        <v>1.04</v>
      </c>
      <c r="N126" s="208">
        <f t="shared" si="6"/>
        <v>0</v>
      </c>
      <c r="O126" s="598"/>
      <c r="P126" s="604">
        <f t="shared" si="7"/>
        <v>0</v>
      </c>
      <c r="Q126" s="594"/>
      <c r="R126" s="689"/>
      <c r="S126" s="572">
        <f t="shared" si="8"/>
        <v>0</v>
      </c>
      <c r="T126" s="886"/>
    </row>
    <row r="127" spans="1:20" ht="19.5" customHeight="1">
      <c r="A127" s="285"/>
      <c r="B127" s="286"/>
      <c r="C127" s="286"/>
      <c r="D127" s="287"/>
      <c r="E127" s="288"/>
      <c r="F127" s="289"/>
      <c r="G127" s="289"/>
      <c r="H127" s="290"/>
      <c r="I127" s="292" t="s">
        <v>298</v>
      </c>
      <c r="J127" s="207">
        <v>6000</v>
      </c>
      <c r="K127" s="310">
        <v>38.31</v>
      </c>
      <c r="L127" s="310">
        <v>1</v>
      </c>
      <c r="M127" s="310">
        <v>1.04</v>
      </c>
      <c r="N127" s="208">
        <f t="shared" si="6"/>
        <v>239054.4</v>
      </c>
      <c r="O127" s="598">
        <v>1880</v>
      </c>
      <c r="P127" s="604">
        <f t="shared" si="7"/>
        <v>74903.71200000001</v>
      </c>
      <c r="Q127" s="594"/>
      <c r="R127" s="689">
        <v>3020</v>
      </c>
      <c r="S127" s="572">
        <f t="shared" si="8"/>
        <v>4900</v>
      </c>
      <c r="T127" s="886">
        <f>S127*100/J127</f>
        <v>81.66666666666667</v>
      </c>
    </row>
    <row r="128" spans="1:20" ht="12.75" customHeight="1">
      <c r="A128" s="285"/>
      <c r="B128" s="286"/>
      <c r="C128" s="286"/>
      <c r="D128" s="287"/>
      <c r="E128" s="288"/>
      <c r="F128" s="289"/>
      <c r="G128" s="289"/>
      <c r="H128" s="290"/>
      <c r="I128" s="292" t="s">
        <v>117</v>
      </c>
      <c r="J128" s="207">
        <v>0</v>
      </c>
      <c r="K128" s="310">
        <v>38.31</v>
      </c>
      <c r="L128" s="310">
        <v>1</v>
      </c>
      <c r="M128" s="310">
        <v>1.04</v>
      </c>
      <c r="N128" s="208">
        <f t="shared" si="6"/>
        <v>0</v>
      </c>
      <c r="O128" s="598"/>
      <c r="P128" s="604">
        <f t="shared" si="7"/>
        <v>0</v>
      </c>
      <c r="Q128" s="594"/>
      <c r="R128" s="689"/>
      <c r="S128" s="572">
        <f t="shared" si="8"/>
        <v>0</v>
      </c>
      <c r="T128" s="886"/>
    </row>
    <row r="129" spans="1:20" ht="13.5" thickBot="1">
      <c r="A129" s="293"/>
      <c r="B129" s="294"/>
      <c r="C129" s="294"/>
      <c r="D129" s="295"/>
      <c r="E129" s="296"/>
      <c r="F129" s="297"/>
      <c r="G129" s="297"/>
      <c r="H129" s="298"/>
      <c r="I129" s="284" t="s">
        <v>118</v>
      </c>
      <c r="J129" s="207">
        <v>20000</v>
      </c>
      <c r="K129" s="310">
        <v>38.31</v>
      </c>
      <c r="L129" s="310">
        <v>1</v>
      </c>
      <c r="M129" s="310">
        <v>1.04</v>
      </c>
      <c r="N129" s="208">
        <f t="shared" si="6"/>
        <v>796848</v>
      </c>
      <c r="O129" s="598">
        <v>5876</v>
      </c>
      <c r="P129" s="604">
        <f t="shared" si="7"/>
        <v>234113.94240000003</v>
      </c>
      <c r="Q129" s="594"/>
      <c r="R129" s="689">
        <v>4288</v>
      </c>
      <c r="S129" s="572">
        <f t="shared" si="8"/>
        <v>10164</v>
      </c>
      <c r="T129" s="886">
        <f>S129*100/J129</f>
        <v>50.82</v>
      </c>
    </row>
    <row r="130" spans="1:20" ht="117.75" thickBot="1">
      <c r="A130" s="9" t="s">
        <v>0</v>
      </c>
      <c r="B130" s="8" t="s">
        <v>7</v>
      </c>
      <c r="C130" s="8" t="s">
        <v>3</v>
      </c>
      <c r="D130" s="417" t="s">
        <v>9</v>
      </c>
      <c r="E130" s="339" t="s">
        <v>171</v>
      </c>
      <c r="F130" s="414" t="s">
        <v>244</v>
      </c>
      <c r="G130" s="415" t="s">
        <v>172</v>
      </c>
      <c r="H130" s="416" t="s">
        <v>32</v>
      </c>
      <c r="I130" s="14"/>
      <c r="J130" s="34">
        <f>J131+J132+J133+J134+J135+J136</f>
        <v>0</v>
      </c>
      <c r="K130" s="14"/>
      <c r="L130" s="21"/>
      <c r="M130" s="21"/>
      <c r="N130" s="38">
        <f>N131+N132+N133+N134+N135+N136</f>
        <v>0</v>
      </c>
      <c r="O130" s="199"/>
      <c r="P130" s="200"/>
      <c r="Q130" s="595"/>
      <c r="R130" s="696"/>
      <c r="S130" s="691"/>
      <c r="T130" s="691"/>
    </row>
    <row r="131" spans="1:20" ht="12.75">
      <c r="A131" s="278"/>
      <c r="B131" s="279"/>
      <c r="C131" s="279"/>
      <c r="D131" s="280"/>
      <c r="E131" s="386"/>
      <c r="F131" s="282"/>
      <c r="G131" s="387"/>
      <c r="H131" s="441"/>
      <c r="I131" s="233" t="s">
        <v>122</v>
      </c>
      <c r="J131" s="233">
        <v>0</v>
      </c>
      <c r="K131" s="233">
        <v>1236.13</v>
      </c>
      <c r="L131" s="207"/>
      <c r="M131" s="207"/>
      <c r="N131" s="208">
        <f aca="true" t="shared" si="9" ref="N131:N136">J131*K131</f>
        <v>0</v>
      </c>
      <c r="O131" s="157"/>
      <c r="P131" s="158"/>
      <c r="Q131" s="594"/>
      <c r="R131" s="693"/>
      <c r="S131" s="690"/>
      <c r="T131" s="690"/>
    </row>
    <row r="132" spans="1:20" ht="12.75">
      <c r="A132" s="285"/>
      <c r="B132" s="286"/>
      <c r="C132" s="286"/>
      <c r="D132" s="287"/>
      <c r="E132" s="388"/>
      <c r="F132" s="289"/>
      <c r="G132" s="389"/>
      <c r="H132" s="442"/>
      <c r="I132" s="233" t="s">
        <v>123</v>
      </c>
      <c r="J132" s="233">
        <v>0</v>
      </c>
      <c r="K132" s="233">
        <v>12583.26</v>
      </c>
      <c r="L132" s="207"/>
      <c r="M132" s="207"/>
      <c r="N132" s="208">
        <f t="shared" si="9"/>
        <v>0</v>
      </c>
      <c r="O132" s="157"/>
      <c r="P132" s="158"/>
      <c r="Q132" s="594"/>
      <c r="R132" s="693"/>
      <c r="S132" s="690"/>
      <c r="T132" s="690"/>
    </row>
    <row r="133" spans="1:20" ht="16.5">
      <c r="A133" s="285"/>
      <c r="B133" s="286"/>
      <c r="C133" s="286"/>
      <c r="D133" s="287"/>
      <c r="E133" s="388"/>
      <c r="F133" s="289"/>
      <c r="G133" s="389"/>
      <c r="H133" s="442"/>
      <c r="I133" s="291" t="s">
        <v>124</v>
      </c>
      <c r="J133" s="233">
        <v>0</v>
      </c>
      <c r="K133" s="233">
        <v>17855.24</v>
      </c>
      <c r="L133" s="207"/>
      <c r="M133" s="207"/>
      <c r="N133" s="208">
        <f t="shared" si="9"/>
        <v>0</v>
      </c>
      <c r="O133" s="157"/>
      <c r="P133" s="158"/>
      <c r="Q133" s="594"/>
      <c r="R133" s="693"/>
      <c r="S133" s="690"/>
      <c r="T133" s="690"/>
    </row>
    <row r="134" spans="1:20" ht="16.5">
      <c r="A134" s="285"/>
      <c r="B134" s="286"/>
      <c r="C134" s="286"/>
      <c r="D134" s="287"/>
      <c r="E134" s="388"/>
      <c r="F134" s="289"/>
      <c r="G134" s="389"/>
      <c r="H134" s="442"/>
      <c r="I134" s="291" t="s">
        <v>125</v>
      </c>
      <c r="J134" s="233">
        <v>0</v>
      </c>
      <c r="K134" s="233">
        <v>11537.23</v>
      </c>
      <c r="L134" s="207"/>
      <c r="M134" s="207"/>
      <c r="N134" s="208">
        <f t="shared" si="9"/>
        <v>0</v>
      </c>
      <c r="O134" s="157"/>
      <c r="P134" s="158"/>
      <c r="Q134" s="594"/>
      <c r="R134" s="693"/>
      <c r="S134" s="690"/>
      <c r="T134" s="690"/>
    </row>
    <row r="135" spans="1:20" ht="16.5">
      <c r="A135" s="285"/>
      <c r="B135" s="286"/>
      <c r="C135" s="286"/>
      <c r="D135" s="287"/>
      <c r="E135" s="388"/>
      <c r="F135" s="289"/>
      <c r="G135" s="389"/>
      <c r="H135" s="442"/>
      <c r="I135" s="291" t="s">
        <v>126</v>
      </c>
      <c r="J135" s="233">
        <v>0</v>
      </c>
      <c r="K135" s="233">
        <v>19228.72</v>
      </c>
      <c r="L135" s="207"/>
      <c r="M135" s="207"/>
      <c r="N135" s="208">
        <f t="shared" si="9"/>
        <v>0</v>
      </c>
      <c r="O135" s="157"/>
      <c r="P135" s="158"/>
      <c r="Q135" s="594"/>
      <c r="R135" s="693"/>
      <c r="S135" s="690"/>
      <c r="T135" s="690"/>
    </row>
    <row r="136" spans="1:20" ht="17.25" thickBot="1">
      <c r="A136" s="293"/>
      <c r="B136" s="294"/>
      <c r="C136" s="294"/>
      <c r="D136" s="295"/>
      <c r="E136" s="390"/>
      <c r="F136" s="297"/>
      <c r="G136" s="391"/>
      <c r="H136" s="443"/>
      <c r="I136" s="291" t="s">
        <v>127</v>
      </c>
      <c r="J136" s="233">
        <v>0</v>
      </c>
      <c r="K136" s="233">
        <v>7000000</v>
      </c>
      <c r="L136" s="207"/>
      <c r="M136" s="207"/>
      <c r="N136" s="208">
        <f t="shared" si="9"/>
        <v>0</v>
      </c>
      <c r="O136" s="157"/>
      <c r="P136" s="158"/>
      <c r="Q136" s="594"/>
      <c r="R136" s="693"/>
      <c r="S136" s="690"/>
      <c r="T136" s="690"/>
    </row>
    <row r="137" spans="1:20" ht="116.25" thickBot="1">
      <c r="A137" s="9" t="s">
        <v>0</v>
      </c>
      <c r="B137" s="8" t="s">
        <v>8</v>
      </c>
      <c r="C137" s="8" t="s">
        <v>3</v>
      </c>
      <c r="D137" s="417" t="s">
        <v>9</v>
      </c>
      <c r="E137" s="352" t="s">
        <v>35</v>
      </c>
      <c r="F137" s="414" t="s">
        <v>242</v>
      </c>
      <c r="G137" s="417" t="s">
        <v>260</v>
      </c>
      <c r="H137" s="416" t="s">
        <v>248</v>
      </c>
      <c r="I137" s="14"/>
      <c r="J137" s="557">
        <f>J138+J139</f>
        <v>165026</v>
      </c>
      <c r="K137" s="34"/>
      <c r="L137" s="29"/>
      <c r="M137" s="29"/>
      <c r="N137" s="38">
        <f>N138+N139</f>
        <v>6309554.9744</v>
      </c>
      <c r="O137" s="254">
        <f>O138</f>
        <v>6725</v>
      </c>
      <c r="P137" s="38">
        <f>P138+P139</f>
        <v>635301.9831600001</v>
      </c>
      <c r="Q137" s="602">
        <f>O137*100/J137</f>
        <v>4.075115436355484</v>
      </c>
      <c r="R137" s="687">
        <f>R138</f>
        <v>30725</v>
      </c>
      <c r="S137" s="688">
        <f>O137+R137</f>
        <v>37450</v>
      </c>
      <c r="T137" s="714">
        <f>S137*100/J137</f>
        <v>22.693393768254698</v>
      </c>
    </row>
    <row r="138" spans="1:20" ht="12.75">
      <c r="A138" s="278"/>
      <c r="B138" s="279"/>
      <c r="C138" s="279"/>
      <c r="D138" s="280"/>
      <c r="E138" s="386"/>
      <c r="F138" s="282"/>
      <c r="G138" s="387"/>
      <c r="H138" s="283"/>
      <c r="I138" s="233" t="s">
        <v>128</v>
      </c>
      <c r="J138" s="558">
        <v>165026</v>
      </c>
      <c r="K138" s="284">
        <v>25.11</v>
      </c>
      <c r="L138" s="207">
        <v>1</v>
      </c>
      <c r="M138" s="207">
        <v>1.04</v>
      </c>
      <c r="N138" s="208">
        <f>J138*K138*L138*M138</f>
        <v>4309554.9744</v>
      </c>
      <c r="O138" s="598">
        <v>6725</v>
      </c>
      <c r="P138" s="604">
        <f>K138*L138*O138*M138</f>
        <v>175619.34</v>
      </c>
      <c r="Q138" s="653">
        <f>O138*100/J138</f>
        <v>4.075115436355484</v>
      </c>
      <c r="R138" s="689">
        <v>30725</v>
      </c>
      <c r="S138" s="572">
        <f>O138+R138</f>
        <v>37450</v>
      </c>
      <c r="T138" s="690"/>
    </row>
    <row r="139" spans="1:20" ht="42.75" customHeight="1" thickBot="1">
      <c r="A139" s="285"/>
      <c r="B139" s="286"/>
      <c r="C139" s="286"/>
      <c r="D139" s="287"/>
      <c r="E139" s="388"/>
      <c r="F139" s="289"/>
      <c r="G139" s="389"/>
      <c r="H139" s="290"/>
      <c r="I139" s="291" t="s">
        <v>310</v>
      </c>
      <c r="J139" s="836">
        <v>0</v>
      </c>
      <c r="K139" s="836">
        <v>25.11</v>
      </c>
      <c r="L139" s="837">
        <v>79.65</v>
      </c>
      <c r="M139" s="838">
        <v>1.04</v>
      </c>
      <c r="N139" s="839">
        <f>2000000</f>
        <v>2000000</v>
      </c>
      <c r="O139" s="598">
        <v>221</v>
      </c>
      <c r="P139" s="604">
        <f>K139*L139*O139*M139</f>
        <v>459682.64316000004</v>
      </c>
      <c r="Q139" s="653" t="s">
        <v>380</v>
      </c>
      <c r="R139" s="689">
        <v>347</v>
      </c>
      <c r="S139" s="572">
        <f>O139+R139</f>
        <v>568</v>
      </c>
      <c r="T139" s="690"/>
    </row>
    <row r="140" spans="1:20" ht="127.5" thickBot="1">
      <c r="A140" s="9" t="s">
        <v>0</v>
      </c>
      <c r="B140" s="8" t="s">
        <v>10</v>
      </c>
      <c r="C140" s="8" t="s">
        <v>3</v>
      </c>
      <c r="D140" s="417" t="s">
        <v>14</v>
      </c>
      <c r="E140" s="384" t="s">
        <v>174</v>
      </c>
      <c r="F140" s="414" t="s">
        <v>242</v>
      </c>
      <c r="G140" s="415" t="s">
        <v>175</v>
      </c>
      <c r="H140" s="416" t="s">
        <v>249</v>
      </c>
      <c r="I140" s="14"/>
      <c r="J140" s="34">
        <f>J141+J142</f>
        <v>2320</v>
      </c>
      <c r="K140" s="34"/>
      <c r="L140" s="29"/>
      <c r="M140" s="29"/>
      <c r="N140" s="38">
        <f>N141+N142</f>
        <v>4275500.9603072</v>
      </c>
      <c r="O140" s="254">
        <f>O141+O142</f>
        <v>552</v>
      </c>
      <c r="P140" s="38">
        <f>P141+P142</f>
        <v>1017274.3664179202</v>
      </c>
      <c r="Q140" s="602">
        <f>O140*100/J140</f>
        <v>23.79310344827586</v>
      </c>
      <c r="R140" s="697">
        <f>R141+R142</f>
        <v>567</v>
      </c>
      <c r="S140" s="692">
        <f>O140+R140</f>
        <v>1119</v>
      </c>
      <c r="T140" s="714">
        <f>S140*100/J140</f>
        <v>48.23275862068966</v>
      </c>
    </row>
    <row r="141" spans="1:20" ht="41.25">
      <c r="A141" s="278"/>
      <c r="B141" s="279"/>
      <c r="C141" s="279"/>
      <c r="D141" s="280"/>
      <c r="E141" s="386"/>
      <c r="F141" s="282"/>
      <c r="G141" s="387"/>
      <c r="H141" s="283"/>
      <c r="I141" s="291" t="s">
        <v>132</v>
      </c>
      <c r="J141" s="233">
        <v>2320</v>
      </c>
      <c r="K141" s="316">
        <v>6072.68</v>
      </c>
      <c r="L141" s="503">
        <v>0.2918</v>
      </c>
      <c r="M141" s="372">
        <v>1.04</v>
      </c>
      <c r="N141" s="208">
        <f>J141*K141*L141*M141</f>
        <v>4275500.9603072</v>
      </c>
      <c r="O141" s="598">
        <v>552</v>
      </c>
      <c r="P141" s="604">
        <f>K141*L141*O141*M141</f>
        <v>1017274.3664179202</v>
      </c>
      <c r="Q141" s="622"/>
      <c r="R141" s="689">
        <v>567</v>
      </c>
      <c r="S141" s="690">
        <f>O141+R141</f>
        <v>1119</v>
      </c>
      <c r="T141" s="690"/>
    </row>
    <row r="142" spans="1:20" ht="17.25" thickBot="1">
      <c r="A142" s="293"/>
      <c r="B142" s="294"/>
      <c r="C142" s="294"/>
      <c r="D142" s="295"/>
      <c r="E142" s="390"/>
      <c r="F142" s="297"/>
      <c r="G142" s="391"/>
      <c r="H142" s="298"/>
      <c r="I142" s="291" t="s">
        <v>131</v>
      </c>
      <c r="J142" s="207">
        <v>0</v>
      </c>
      <c r="K142" s="233">
        <v>6072.68</v>
      </c>
      <c r="L142" s="207">
        <v>5.7211</v>
      </c>
      <c r="M142" s="372">
        <v>1.04</v>
      </c>
      <c r="N142" s="208">
        <f>J142*K142*L142*M142</f>
        <v>0</v>
      </c>
      <c r="O142" s="598"/>
      <c r="P142" s="604">
        <f>K142*L142*O142</f>
        <v>0</v>
      </c>
      <c r="Q142" s="622"/>
      <c r="R142" s="689"/>
      <c r="S142" s="690"/>
      <c r="T142" s="690"/>
    </row>
    <row r="143" spans="1:20" ht="54.75" customHeight="1" thickBot="1">
      <c r="A143" s="154" t="s">
        <v>257</v>
      </c>
      <c r="B143" s="154" t="s">
        <v>258</v>
      </c>
      <c r="C143" s="154" t="s">
        <v>259</v>
      </c>
      <c r="D143" s="255" t="s">
        <v>133</v>
      </c>
      <c r="E143" s="255" t="s">
        <v>133</v>
      </c>
      <c r="F143" s="154" t="s">
        <v>246</v>
      </c>
      <c r="G143" s="255" t="s">
        <v>247</v>
      </c>
      <c r="H143" s="152" t="s">
        <v>34</v>
      </c>
      <c r="I143" s="34"/>
      <c r="J143" s="253">
        <v>12960</v>
      </c>
      <c r="K143" s="34">
        <v>22.1</v>
      </c>
      <c r="L143" s="29">
        <v>1</v>
      </c>
      <c r="M143" s="29">
        <v>1.04</v>
      </c>
      <c r="N143" s="240">
        <f>J143*K143*L143*M143</f>
        <v>297872.64</v>
      </c>
      <c r="O143" s="901">
        <v>3240</v>
      </c>
      <c r="P143" s="911">
        <f>K143*L143*O143*M143</f>
        <v>74468.16</v>
      </c>
      <c r="Q143" s="912">
        <f>O143*100/J143</f>
        <v>25</v>
      </c>
      <c r="R143" s="685">
        <v>3240</v>
      </c>
      <c r="S143" s="913">
        <f>O143+R143</f>
        <v>6480</v>
      </c>
      <c r="T143" s="688">
        <f>S143*100/J143</f>
        <v>50</v>
      </c>
    </row>
    <row r="144" spans="1:20" ht="147" thickBot="1">
      <c r="A144" s="9" t="s">
        <v>0</v>
      </c>
      <c r="B144" s="8" t="s">
        <v>17</v>
      </c>
      <c r="C144" s="8" t="s">
        <v>13</v>
      </c>
      <c r="D144" s="339" t="s">
        <v>176</v>
      </c>
      <c r="E144" s="339" t="s">
        <v>177</v>
      </c>
      <c r="F144" s="414" t="s">
        <v>244</v>
      </c>
      <c r="G144" s="415" t="s">
        <v>178</v>
      </c>
      <c r="H144" s="416" t="s">
        <v>245</v>
      </c>
      <c r="I144" s="14"/>
      <c r="J144" s="34">
        <f>J145+J146+J147+J148+J149+J150+J151+J152+J153</f>
        <v>410</v>
      </c>
      <c r="K144" s="31"/>
      <c r="L144" s="28"/>
      <c r="M144" s="28"/>
      <c r="N144" s="38">
        <f>N145+N146+N147+N148+N149+N150+N151+N152+N153</f>
        <v>2130946.9590760004</v>
      </c>
      <c r="O144" s="38">
        <f>O145+O146+O147+O148+O149+O150+O151+O152+O153</f>
        <v>115</v>
      </c>
      <c r="P144" s="38">
        <f>P145+P146+P147+P148+P149+P150+P151+P152+P153</f>
        <v>593511.7905288001</v>
      </c>
      <c r="Q144" s="602">
        <v>0</v>
      </c>
      <c r="R144" s="697">
        <f>R145+R146+R147+R148+R149+R150+R151+R152+R153</f>
        <v>100</v>
      </c>
      <c r="S144" s="692">
        <f>O144+R144</f>
        <v>215</v>
      </c>
      <c r="T144" s="700">
        <f>S144*100/J144</f>
        <v>52.4390243902439</v>
      </c>
    </row>
    <row r="145" spans="1:20" ht="12.75">
      <c r="A145" s="278"/>
      <c r="B145" s="279"/>
      <c r="C145" s="279"/>
      <c r="D145" s="280"/>
      <c r="E145" s="386"/>
      <c r="F145" s="282"/>
      <c r="G145" s="387"/>
      <c r="H145" s="283"/>
      <c r="I145" s="233" t="s">
        <v>134</v>
      </c>
      <c r="J145" s="233">
        <v>10</v>
      </c>
      <c r="K145" s="284">
        <v>4716.1</v>
      </c>
      <c r="L145" s="310">
        <v>0.6782</v>
      </c>
      <c r="M145" s="310">
        <v>1.04</v>
      </c>
      <c r="N145" s="208">
        <f>J145*K145*L145*M145</f>
        <v>33263.973808</v>
      </c>
      <c r="O145" s="598">
        <v>2</v>
      </c>
      <c r="P145" s="208">
        <f>K145*L145*O145*M145</f>
        <v>6652.794761600001</v>
      </c>
      <c r="Q145" s="596"/>
      <c r="R145" s="689">
        <v>2</v>
      </c>
      <c r="S145" s="572">
        <f>O145+R145</f>
        <v>4</v>
      </c>
      <c r="T145" s="690"/>
    </row>
    <row r="146" spans="1:20" ht="12.75">
      <c r="A146" s="285"/>
      <c r="B146" s="286"/>
      <c r="C146" s="286"/>
      <c r="D146" s="287"/>
      <c r="E146" s="388"/>
      <c r="F146" s="289"/>
      <c r="G146" s="389"/>
      <c r="H146" s="290"/>
      <c r="I146" s="233" t="s">
        <v>135</v>
      </c>
      <c r="J146" s="233">
        <v>30</v>
      </c>
      <c r="K146" s="284">
        <v>4716.1</v>
      </c>
      <c r="L146" s="310">
        <v>0.6782</v>
      </c>
      <c r="M146" s="310">
        <v>1.04</v>
      </c>
      <c r="N146" s="208">
        <f aca="true" t="shared" si="10" ref="N146:N153">J146*K146*L146*M146</f>
        <v>99791.921424</v>
      </c>
      <c r="O146" s="598">
        <v>9</v>
      </c>
      <c r="P146" s="208">
        <f aca="true" t="shared" si="11" ref="P146:P153">K146*L146*O146*M146</f>
        <v>29937.576427200005</v>
      </c>
      <c r="Q146" s="596"/>
      <c r="R146" s="689">
        <v>2</v>
      </c>
      <c r="S146" s="572">
        <f aca="true" t="shared" si="12" ref="S146:S153">O146+R146</f>
        <v>11</v>
      </c>
      <c r="T146" s="690"/>
    </row>
    <row r="147" spans="1:20" ht="12.75">
      <c r="A147" s="285"/>
      <c r="B147" s="286"/>
      <c r="C147" s="286"/>
      <c r="D147" s="287"/>
      <c r="E147" s="388"/>
      <c r="F147" s="289"/>
      <c r="G147" s="389"/>
      <c r="H147" s="290"/>
      <c r="I147" s="233" t="s">
        <v>136</v>
      </c>
      <c r="J147" s="233">
        <v>5</v>
      </c>
      <c r="K147" s="284">
        <v>4716.1</v>
      </c>
      <c r="L147" s="310">
        <v>0.6782</v>
      </c>
      <c r="M147" s="310">
        <v>1.04</v>
      </c>
      <c r="N147" s="208">
        <f t="shared" si="10"/>
        <v>16631.986904</v>
      </c>
      <c r="O147" s="598"/>
      <c r="P147" s="208">
        <f t="shared" si="11"/>
        <v>0</v>
      </c>
      <c r="Q147" s="596"/>
      <c r="R147" s="689">
        <v>5</v>
      </c>
      <c r="S147" s="572">
        <f t="shared" si="12"/>
        <v>5</v>
      </c>
      <c r="T147" s="690"/>
    </row>
    <row r="148" spans="1:20" ht="12.75">
      <c r="A148" s="285"/>
      <c r="B148" s="286"/>
      <c r="C148" s="286"/>
      <c r="D148" s="287"/>
      <c r="E148" s="388"/>
      <c r="F148" s="289"/>
      <c r="G148" s="389"/>
      <c r="H148" s="290"/>
      <c r="I148" s="233" t="s">
        <v>139</v>
      </c>
      <c r="J148" s="233">
        <v>100</v>
      </c>
      <c r="K148" s="284">
        <v>4716.1</v>
      </c>
      <c r="L148" s="310">
        <v>1</v>
      </c>
      <c r="M148" s="310">
        <v>1.04</v>
      </c>
      <c r="N148" s="208">
        <f t="shared" si="10"/>
        <v>490474.4000000001</v>
      </c>
      <c r="O148" s="598">
        <v>29</v>
      </c>
      <c r="P148" s="208">
        <f t="shared" si="11"/>
        <v>142237.57600000003</v>
      </c>
      <c r="Q148" s="596"/>
      <c r="R148" s="689">
        <v>22</v>
      </c>
      <c r="S148" s="572">
        <f t="shared" si="12"/>
        <v>51</v>
      </c>
      <c r="T148" s="690"/>
    </row>
    <row r="149" spans="1:20" ht="16.5">
      <c r="A149" s="285"/>
      <c r="B149" s="286"/>
      <c r="C149" s="286"/>
      <c r="D149" s="287"/>
      <c r="E149" s="388"/>
      <c r="F149" s="289"/>
      <c r="G149" s="389"/>
      <c r="H149" s="290"/>
      <c r="I149" s="291" t="s">
        <v>140</v>
      </c>
      <c r="J149" s="233">
        <v>20</v>
      </c>
      <c r="K149" s="284">
        <v>4716.1</v>
      </c>
      <c r="L149" s="310">
        <v>1</v>
      </c>
      <c r="M149" s="310">
        <v>1.04</v>
      </c>
      <c r="N149" s="208">
        <f t="shared" si="10"/>
        <v>98094.88</v>
      </c>
      <c r="O149" s="598">
        <v>18</v>
      </c>
      <c r="P149" s="208">
        <f t="shared" si="11"/>
        <v>88285.392</v>
      </c>
      <c r="Q149" s="596"/>
      <c r="R149" s="689">
        <v>2</v>
      </c>
      <c r="S149" s="572">
        <f t="shared" si="12"/>
        <v>20</v>
      </c>
      <c r="T149" s="690"/>
    </row>
    <row r="150" spans="1:20" ht="12.75">
      <c r="A150" s="285"/>
      <c r="B150" s="286"/>
      <c r="C150" s="286"/>
      <c r="D150" s="287"/>
      <c r="E150" s="388"/>
      <c r="F150" s="289"/>
      <c r="G150" s="389"/>
      <c r="H150" s="290"/>
      <c r="I150" s="233" t="s">
        <v>137</v>
      </c>
      <c r="J150" s="233">
        <v>225</v>
      </c>
      <c r="K150" s="284">
        <v>4716.1</v>
      </c>
      <c r="L150" s="310">
        <v>1.1675</v>
      </c>
      <c r="M150" s="310">
        <v>1.04</v>
      </c>
      <c r="N150" s="208">
        <f t="shared" si="10"/>
        <v>1288414.9395</v>
      </c>
      <c r="O150" s="598">
        <v>57</v>
      </c>
      <c r="P150" s="208">
        <f t="shared" si="11"/>
        <v>326398.45134</v>
      </c>
      <c r="Q150" s="596"/>
      <c r="R150" s="689">
        <v>57</v>
      </c>
      <c r="S150" s="572">
        <f t="shared" si="12"/>
        <v>114</v>
      </c>
      <c r="T150" s="690"/>
    </row>
    <row r="151" spans="1:20" ht="12.75">
      <c r="A151" s="285"/>
      <c r="B151" s="286"/>
      <c r="C151" s="286"/>
      <c r="D151" s="431"/>
      <c r="E151" s="432"/>
      <c r="F151" s="433"/>
      <c r="G151" s="434"/>
      <c r="H151" s="435"/>
      <c r="I151" s="233" t="s">
        <v>138</v>
      </c>
      <c r="J151" s="233">
        <v>20</v>
      </c>
      <c r="K151" s="284">
        <v>4716.1</v>
      </c>
      <c r="L151" s="310">
        <v>1.063</v>
      </c>
      <c r="M151" s="310">
        <v>1.04</v>
      </c>
      <c r="N151" s="208">
        <f t="shared" si="10"/>
        <v>104274.85743999999</v>
      </c>
      <c r="O151" s="598"/>
      <c r="P151" s="208">
        <f t="shared" si="11"/>
        <v>0</v>
      </c>
      <c r="Q151" s="596"/>
      <c r="R151" s="689">
        <v>10</v>
      </c>
      <c r="S151" s="572">
        <f t="shared" si="12"/>
        <v>10</v>
      </c>
      <c r="T151" s="690"/>
    </row>
    <row r="152" spans="1:20" ht="12.75">
      <c r="A152" s="285"/>
      <c r="B152" s="286"/>
      <c r="C152" s="286"/>
      <c r="D152" s="287"/>
      <c r="E152" s="388"/>
      <c r="F152" s="289"/>
      <c r="G152" s="389"/>
      <c r="H152" s="290"/>
      <c r="I152" s="233" t="s">
        <v>159</v>
      </c>
      <c r="J152" s="233">
        <v>0</v>
      </c>
      <c r="K152" s="284">
        <v>234.91</v>
      </c>
      <c r="L152" s="310">
        <v>1</v>
      </c>
      <c r="M152" s="310">
        <v>1.04</v>
      </c>
      <c r="N152" s="208">
        <f t="shared" si="10"/>
        <v>0</v>
      </c>
      <c r="O152" s="598"/>
      <c r="P152" s="208">
        <f t="shared" si="11"/>
        <v>0</v>
      </c>
      <c r="Q152" s="596"/>
      <c r="R152" s="689"/>
      <c r="S152" s="572">
        <f t="shared" si="12"/>
        <v>0</v>
      </c>
      <c r="T152" s="690"/>
    </row>
    <row r="153" spans="1:20" ht="13.5" thickBot="1">
      <c r="A153" s="293"/>
      <c r="B153" s="294"/>
      <c r="C153" s="294"/>
      <c r="D153" s="287"/>
      <c r="E153" s="388"/>
      <c r="F153" s="289"/>
      <c r="G153" s="389"/>
      <c r="H153" s="290"/>
      <c r="I153" s="233" t="s">
        <v>160</v>
      </c>
      <c r="J153" s="233">
        <v>0</v>
      </c>
      <c r="K153" s="284">
        <v>234.91</v>
      </c>
      <c r="L153" s="310">
        <v>1</v>
      </c>
      <c r="M153" s="310">
        <v>1.04</v>
      </c>
      <c r="N153" s="208">
        <f t="shared" si="10"/>
        <v>0</v>
      </c>
      <c r="O153" s="598"/>
      <c r="P153" s="208">
        <f t="shared" si="11"/>
        <v>0</v>
      </c>
      <c r="Q153" s="596"/>
      <c r="R153" s="689"/>
      <c r="S153" s="572">
        <f t="shared" si="12"/>
        <v>0</v>
      </c>
      <c r="T153" s="690"/>
    </row>
    <row r="154" spans="1:20" ht="124.5" thickBot="1">
      <c r="A154" s="9" t="s">
        <v>0</v>
      </c>
      <c r="B154" s="8" t="s">
        <v>18</v>
      </c>
      <c r="C154" s="8" t="s">
        <v>13</v>
      </c>
      <c r="D154" s="436" t="s">
        <v>16</v>
      </c>
      <c r="E154" s="436" t="s">
        <v>19</v>
      </c>
      <c r="F154" s="409" t="s">
        <v>242</v>
      </c>
      <c r="G154" s="410" t="s">
        <v>168</v>
      </c>
      <c r="H154" s="408" t="s">
        <v>243</v>
      </c>
      <c r="I154" s="13"/>
      <c r="J154" s="29">
        <f>J155+J156+J157+J158+J159+J160+J161+J162+J163</f>
        <v>410</v>
      </c>
      <c r="K154" s="34"/>
      <c r="L154" s="29"/>
      <c r="M154" s="29"/>
      <c r="N154" s="38">
        <f>N155+N156+N157+N158+N159+N160+N161+N162+N163</f>
        <v>180020.27121</v>
      </c>
      <c r="O154" s="254">
        <f>O155+O156+O157+O158+O159+O160+O161+O162+O163</f>
        <v>115</v>
      </c>
      <c r="P154" s="38">
        <f>P155+P156+P157+P158+P159+P160+P161+P162+P163</f>
        <v>48677.201196</v>
      </c>
      <c r="Q154" s="592">
        <f>O154*100/J154</f>
        <v>28.048780487804876</v>
      </c>
      <c r="R154" s="697">
        <f>R155+R156+R157+R158+R159+R160+R161+R162+R163</f>
        <v>100</v>
      </c>
      <c r="S154" s="692">
        <f>O154+R154</f>
        <v>215</v>
      </c>
      <c r="T154" s="711">
        <f>S154*100/J154</f>
        <v>52.4390243902439</v>
      </c>
    </row>
    <row r="155" spans="1:20" ht="12.75">
      <c r="A155" s="278"/>
      <c r="B155" s="279"/>
      <c r="C155" s="279"/>
      <c r="D155" s="280"/>
      <c r="E155" s="280"/>
      <c r="F155" s="282"/>
      <c r="G155" s="282"/>
      <c r="H155" s="283"/>
      <c r="I155" s="233" t="s">
        <v>142</v>
      </c>
      <c r="J155" s="207">
        <v>10</v>
      </c>
      <c r="K155" s="284">
        <v>426.75</v>
      </c>
      <c r="L155" s="310">
        <v>0.6995</v>
      </c>
      <c r="M155" s="310">
        <v>1.04</v>
      </c>
      <c r="N155" s="208">
        <f>J155*K155*L155*M155</f>
        <v>3104.5209</v>
      </c>
      <c r="O155" s="598">
        <v>2</v>
      </c>
      <c r="P155" s="604">
        <f>K155*L155*O155*M155</f>
        <v>620.90418</v>
      </c>
      <c r="Q155" s="594"/>
      <c r="R155" s="689">
        <v>2</v>
      </c>
      <c r="S155" s="572">
        <f>O155+R155</f>
        <v>4</v>
      </c>
      <c r="T155" s="690"/>
    </row>
    <row r="156" spans="1:20" ht="12.75">
      <c r="A156" s="285"/>
      <c r="B156" s="286"/>
      <c r="C156" s="286"/>
      <c r="D156" s="287"/>
      <c r="E156" s="287"/>
      <c r="F156" s="289"/>
      <c r="G156" s="289"/>
      <c r="H156" s="290"/>
      <c r="I156" s="233" t="s">
        <v>143</v>
      </c>
      <c r="J156" s="207">
        <v>30</v>
      </c>
      <c r="K156" s="284">
        <v>426.75</v>
      </c>
      <c r="L156" s="310">
        <v>0.6995</v>
      </c>
      <c r="M156" s="310">
        <v>1.04</v>
      </c>
      <c r="N156" s="208">
        <f aca="true" t="shared" si="13" ref="N156:N163">J156*K156*L156*M156</f>
        <v>9313.562700000002</v>
      </c>
      <c r="O156" s="598">
        <v>9</v>
      </c>
      <c r="P156" s="604">
        <f aca="true" t="shared" si="14" ref="P156:P163">K156*L156*O156*M156</f>
        <v>2794.06881</v>
      </c>
      <c r="Q156" s="594"/>
      <c r="R156" s="689">
        <v>2</v>
      </c>
      <c r="S156" s="572">
        <f aca="true" t="shared" si="15" ref="S156:S163">O156+R156</f>
        <v>11</v>
      </c>
      <c r="T156" s="690"/>
    </row>
    <row r="157" spans="1:20" ht="12.75">
      <c r="A157" s="285"/>
      <c r="B157" s="286"/>
      <c r="C157" s="286"/>
      <c r="D157" s="287"/>
      <c r="E157" s="287"/>
      <c r="F157" s="289"/>
      <c r="G157" s="289"/>
      <c r="H157" s="290"/>
      <c r="I157" s="233" t="s">
        <v>144</v>
      </c>
      <c r="J157" s="207">
        <v>5</v>
      </c>
      <c r="K157" s="284">
        <v>426.75</v>
      </c>
      <c r="L157" s="310">
        <v>0.6995</v>
      </c>
      <c r="M157" s="310">
        <v>1.04</v>
      </c>
      <c r="N157" s="208">
        <f t="shared" si="13"/>
        <v>1552.26045</v>
      </c>
      <c r="O157" s="598"/>
      <c r="P157" s="158">
        <f t="shared" si="14"/>
        <v>0</v>
      </c>
      <c r="Q157" s="594"/>
      <c r="R157" s="689">
        <v>5</v>
      </c>
      <c r="S157" s="572">
        <f t="shared" si="15"/>
        <v>5</v>
      </c>
      <c r="T157" s="690"/>
    </row>
    <row r="158" spans="1:20" ht="12.75">
      <c r="A158" s="285"/>
      <c r="B158" s="286"/>
      <c r="C158" s="286"/>
      <c r="D158" s="287"/>
      <c r="E158" s="287"/>
      <c r="F158" s="289"/>
      <c r="G158" s="289"/>
      <c r="H158" s="290"/>
      <c r="I158" s="233" t="s">
        <v>145</v>
      </c>
      <c r="J158" s="207">
        <v>100</v>
      </c>
      <c r="K158" s="284">
        <v>426.75</v>
      </c>
      <c r="L158" s="310">
        <v>0.6995</v>
      </c>
      <c r="M158" s="310">
        <v>1.04</v>
      </c>
      <c r="N158" s="208">
        <f t="shared" si="13"/>
        <v>31045.209000000003</v>
      </c>
      <c r="O158" s="598">
        <v>29</v>
      </c>
      <c r="P158" s="604">
        <f t="shared" si="14"/>
        <v>9003.11061</v>
      </c>
      <c r="Q158" s="594"/>
      <c r="R158" s="689">
        <v>22</v>
      </c>
      <c r="S158" s="572">
        <f t="shared" si="15"/>
        <v>51</v>
      </c>
      <c r="T158" s="690"/>
    </row>
    <row r="159" spans="1:20" ht="16.5">
      <c r="A159" s="285"/>
      <c r="B159" s="286"/>
      <c r="C159" s="286"/>
      <c r="D159" s="287"/>
      <c r="E159" s="287"/>
      <c r="F159" s="289"/>
      <c r="G159" s="289"/>
      <c r="H159" s="290"/>
      <c r="I159" s="291" t="s">
        <v>146</v>
      </c>
      <c r="J159" s="207">
        <v>20</v>
      </c>
      <c r="K159" s="284">
        <v>426.75</v>
      </c>
      <c r="L159" s="310">
        <v>0.6995</v>
      </c>
      <c r="M159" s="310">
        <v>1.04</v>
      </c>
      <c r="N159" s="208">
        <f t="shared" si="13"/>
        <v>6209.0418</v>
      </c>
      <c r="O159" s="598">
        <v>18</v>
      </c>
      <c r="P159" s="604">
        <f t="shared" si="14"/>
        <v>5588.13762</v>
      </c>
      <c r="Q159" s="594"/>
      <c r="R159" s="689">
        <v>2</v>
      </c>
      <c r="S159" s="572">
        <f t="shared" si="15"/>
        <v>20</v>
      </c>
      <c r="T159" s="690"/>
    </row>
    <row r="160" spans="1:20" ht="12.75">
      <c r="A160" s="285"/>
      <c r="B160" s="286"/>
      <c r="C160" s="286"/>
      <c r="D160" s="287"/>
      <c r="E160" s="287"/>
      <c r="F160" s="289"/>
      <c r="G160" s="289"/>
      <c r="H160" s="290"/>
      <c r="I160" s="233" t="s">
        <v>147</v>
      </c>
      <c r="J160" s="207">
        <v>225</v>
      </c>
      <c r="K160" s="314">
        <v>426.75</v>
      </c>
      <c r="L160" s="503">
        <v>1.2124</v>
      </c>
      <c r="M160" s="310">
        <v>1.04</v>
      </c>
      <c r="N160" s="208">
        <f t="shared" si="13"/>
        <v>121069.6578</v>
      </c>
      <c r="O160" s="598">
        <v>57</v>
      </c>
      <c r="P160" s="604">
        <f t="shared" si="14"/>
        <v>30670.979976000002</v>
      </c>
      <c r="Q160" s="594"/>
      <c r="R160" s="689">
        <v>57</v>
      </c>
      <c r="S160" s="572">
        <f t="shared" si="15"/>
        <v>114</v>
      </c>
      <c r="T160" s="690"/>
    </row>
    <row r="161" spans="1:20" ht="12.75">
      <c r="A161" s="286"/>
      <c r="B161" s="286"/>
      <c r="C161" s="286"/>
      <c r="D161" s="451"/>
      <c r="E161" s="431"/>
      <c r="F161" s="433"/>
      <c r="G161" s="433"/>
      <c r="H161" s="435"/>
      <c r="I161" s="450" t="s">
        <v>148</v>
      </c>
      <c r="J161" s="235">
        <v>20</v>
      </c>
      <c r="K161" s="315">
        <v>426.75</v>
      </c>
      <c r="L161" s="504">
        <v>0.8704</v>
      </c>
      <c r="M161" s="310">
        <v>1.04</v>
      </c>
      <c r="N161" s="208">
        <f t="shared" si="13"/>
        <v>7726.0185599999995</v>
      </c>
      <c r="O161" s="598"/>
      <c r="P161" s="158">
        <f t="shared" si="14"/>
        <v>0</v>
      </c>
      <c r="Q161" s="594"/>
      <c r="R161" s="689">
        <v>10</v>
      </c>
      <c r="S161" s="572">
        <f t="shared" si="15"/>
        <v>10</v>
      </c>
      <c r="T161" s="690"/>
    </row>
    <row r="162" spans="1:20" ht="12.75">
      <c r="A162" s="286"/>
      <c r="B162" s="286"/>
      <c r="C162" s="286"/>
      <c r="D162" s="452"/>
      <c r="E162" s="287"/>
      <c r="F162" s="289"/>
      <c r="G162" s="289"/>
      <c r="H162" s="290"/>
      <c r="I162" s="233" t="s">
        <v>161</v>
      </c>
      <c r="J162" s="233">
        <v>0</v>
      </c>
      <c r="K162" s="316">
        <v>231.92</v>
      </c>
      <c r="L162" s="374">
        <v>1</v>
      </c>
      <c r="M162" s="310">
        <v>1.04</v>
      </c>
      <c r="N162" s="208">
        <f t="shared" si="13"/>
        <v>0</v>
      </c>
      <c r="O162" s="598"/>
      <c r="P162" s="158">
        <f t="shared" si="14"/>
        <v>0</v>
      </c>
      <c r="Q162" s="594"/>
      <c r="R162" s="689"/>
      <c r="S162" s="572">
        <f t="shared" si="15"/>
        <v>0</v>
      </c>
      <c r="T162" s="690"/>
    </row>
    <row r="163" spans="1:20" ht="13.5" thickBot="1">
      <c r="A163" s="294"/>
      <c r="B163" s="294"/>
      <c r="C163" s="294"/>
      <c r="D163" s="453"/>
      <c r="E163" s="295"/>
      <c r="F163" s="297"/>
      <c r="G163" s="297"/>
      <c r="H163" s="298"/>
      <c r="I163" s="237" t="s">
        <v>164</v>
      </c>
      <c r="J163" s="237">
        <v>0</v>
      </c>
      <c r="K163" s="317">
        <v>231.92</v>
      </c>
      <c r="L163" s="375">
        <v>1</v>
      </c>
      <c r="M163" s="310">
        <v>1.04</v>
      </c>
      <c r="N163" s="208">
        <f t="shared" si="13"/>
        <v>0</v>
      </c>
      <c r="O163" s="615"/>
      <c r="P163" s="158">
        <f t="shared" si="14"/>
        <v>0</v>
      </c>
      <c r="Q163" s="597"/>
      <c r="R163" s="689"/>
      <c r="S163" s="572">
        <f t="shared" si="15"/>
        <v>0</v>
      </c>
      <c r="T163" s="690"/>
    </row>
    <row r="164" spans="1:20" ht="12.75">
      <c r="A164" s="1" t="s">
        <v>20</v>
      </c>
      <c r="J164" s="381">
        <f>J2+J5+J44+J103+J130+J137+J140+J143+J144+J154</f>
        <v>463373</v>
      </c>
      <c r="K164" s="91"/>
      <c r="L164" s="91"/>
      <c r="M164" s="91"/>
      <c r="N164" s="307">
        <f>N2+N5+N44+N103+N130+N137+N140+N143+N144+N154</f>
        <v>32848963.31387624</v>
      </c>
      <c r="O164" s="616">
        <f>O2+O5+O44+O103+O130+O137+O140+O143+O144+O154</f>
        <v>77201</v>
      </c>
      <c r="P164" s="654">
        <f>P2+P5+P44+P103+P130+P137+P140+P143+P144+P154</f>
        <v>8530340.776123922</v>
      </c>
      <c r="Q164" s="623">
        <f>O164*100/J164</f>
        <v>16.660659986663013</v>
      </c>
      <c r="R164">
        <f>R2+R5+R44+R103+R130+R137+R140+R143+R144+R154</f>
        <v>142026</v>
      </c>
      <c r="S164" s="698">
        <f>S2+S5+S44+S103+S130+S137+S140+S143+S144+S154</f>
        <v>219227</v>
      </c>
      <c r="T164" s="263">
        <f>S164*100/J164</f>
        <v>47.31112947884318</v>
      </c>
    </row>
    <row r="165" spans="15:19" ht="12.75">
      <c r="O165" s="164"/>
      <c r="P165" s="633">
        <f>P164*100/N164</f>
        <v>25.96837134437204</v>
      </c>
      <c r="Q165" s="249"/>
      <c r="S165">
        <f>O164+R164</f>
        <v>219227</v>
      </c>
    </row>
    <row r="166" spans="12:19" ht="12.75">
      <c r="L166">
        <v>2016</v>
      </c>
      <c r="N166" s="423">
        <v>27495959</v>
      </c>
      <c r="O166" s="163"/>
      <c r="P166" s="165"/>
      <c r="S166" s="699">
        <f>S164*100/J164</f>
        <v>47.31112947884318</v>
      </c>
    </row>
    <row r="167" spans="12:14" ht="12.75">
      <c r="L167">
        <v>2017</v>
      </c>
      <c r="N167" s="514">
        <v>29296706.3</v>
      </c>
    </row>
    <row r="168" spans="12:14" ht="12.75">
      <c r="L168">
        <v>2018</v>
      </c>
      <c r="N168" s="472">
        <v>29295338</v>
      </c>
    </row>
    <row r="169" spans="12:16" ht="12.75">
      <c r="L169">
        <v>2019</v>
      </c>
      <c r="N169" s="263">
        <f>N164</f>
        <v>32848963.31387624</v>
      </c>
      <c r="O169" s="312">
        <v>32585685</v>
      </c>
      <c r="P169" s="312" t="s">
        <v>367</v>
      </c>
    </row>
    <row r="170" ht="12.75">
      <c r="O170" s="263">
        <f>N169-O169</f>
        <v>263278.31387624145</v>
      </c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T170"/>
  <sheetViews>
    <sheetView zoomScale="196" zoomScaleNormal="196" zoomScalePageLayoutView="0" workbookViewId="0" topLeftCell="I160">
      <selection activeCell="S178" sqref="S178"/>
    </sheetView>
  </sheetViews>
  <sheetFormatPr defaultColWidth="9.140625" defaultRowHeight="12.75"/>
  <cols>
    <col min="1" max="1" width="4.140625" style="0" customWidth="1"/>
    <col min="2" max="2" width="13.140625" style="0" customWidth="1"/>
    <col min="3" max="3" width="5.57421875" style="0" customWidth="1"/>
    <col min="4" max="4" width="10.8515625" style="0" customWidth="1"/>
    <col min="9" max="9" width="21.140625" style="0" customWidth="1"/>
    <col min="14" max="14" width="10.421875" style="0" bestFit="1" customWidth="1"/>
    <col min="16" max="16" width="9.7109375" style="0" customWidth="1"/>
    <col min="18" max="18" width="10.28125" style="0" customWidth="1"/>
  </cols>
  <sheetData>
    <row r="1" spans="1:20" ht="60" customHeight="1" thickBot="1">
      <c r="A1" s="3" t="s">
        <v>21</v>
      </c>
      <c r="B1" s="4" t="s">
        <v>24</v>
      </c>
      <c r="C1" s="5" t="s">
        <v>25</v>
      </c>
      <c r="D1" s="5" t="s">
        <v>26</v>
      </c>
      <c r="E1" s="5" t="s">
        <v>27</v>
      </c>
      <c r="F1" s="6" t="s">
        <v>149</v>
      </c>
      <c r="G1" s="6" t="s">
        <v>23</v>
      </c>
      <c r="H1" s="7" t="s">
        <v>22</v>
      </c>
      <c r="I1" s="7" t="s">
        <v>36</v>
      </c>
      <c r="J1" s="22" t="s">
        <v>41</v>
      </c>
      <c r="K1" s="23" t="s">
        <v>150</v>
      </c>
      <c r="L1" s="334" t="s">
        <v>273</v>
      </c>
      <c r="M1" s="334" t="s">
        <v>372</v>
      </c>
      <c r="N1" s="37" t="s">
        <v>119</v>
      </c>
      <c r="O1" s="599" t="s">
        <v>329</v>
      </c>
      <c r="P1" s="600" t="s">
        <v>330</v>
      </c>
      <c r="Q1" s="655" t="s">
        <v>331</v>
      </c>
      <c r="R1" s="685" t="s">
        <v>337</v>
      </c>
      <c r="S1" s="684" t="s">
        <v>338</v>
      </c>
      <c r="T1" s="681"/>
    </row>
    <row r="2" spans="1:20" ht="17.25" customHeight="1">
      <c r="A2" s="923" t="s">
        <v>0</v>
      </c>
      <c r="B2" s="925" t="s">
        <v>1</v>
      </c>
      <c r="C2" s="925" t="s">
        <v>3</v>
      </c>
      <c r="D2" s="933" t="s">
        <v>165</v>
      </c>
      <c r="E2" s="933" t="s">
        <v>28</v>
      </c>
      <c r="F2" s="937" t="s">
        <v>166</v>
      </c>
      <c r="G2" s="933" t="s">
        <v>167</v>
      </c>
      <c r="H2" s="935" t="s">
        <v>151</v>
      </c>
      <c r="I2" s="13"/>
      <c r="J2" s="29">
        <f>J3+J4</f>
        <v>30000</v>
      </c>
      <c r="K2" s="21"/>
      <c r="L2" s="21"/>
      <c r="M2" s="21"/>
      <c r="N2" s="38">
        <f>N3+N4</f>
        <v>3850392</v>
      </c>
      <c r="O2" s="254">
        <f>O3+O4</f>
        <v>4695</v>
      </c>
      <c r="P2" s="38">
        <f>P3+P4</f>
        <v>602586.348</v>
      </c>
      <c r="Q2" s="671">
        <f>O2*100/J2</f>
        <v>15.65</v>
      </c>
      <c r="R2" s="687">
        <f>R3+R4</f>
        <v>8639</v>
      </c>
      <c r="S2" s="688">
        <f>O2+R2</f>
        <v>13334</v>
      </c>
      <c r="T2" s="891">
        <f>S2*100/J2</f>
        <v>44.446666666666665</v>
      </c>
    </row>
    <row r="3" spans="1:20" ht="25.5" customHeight="1">
      <c r="A3" s="924"/>
      <c r="B3" s="926"/>
      <c r="C3" s="926"/>
      <c r="D3" s="934"/>
      <c r="E3" s="934"/>
      <c r="F3" s="938"/>
      <c r="G3" s="934"/>
      <c r="H3" s="936"/>
      <c r="I3" s="233" t="s">
        <v>37</v>
      </c>
      <c r="J3" s="207">
        <v>200</v>
      </c>
      <c r="K3" s="310">
        <v>123.41</v>
      </c>
      <c r="L3" s="310">
        <v>1</v>
      </c>
      <c r="M3" s="310">
        <v>1.04</v>
      </c>
      <c r="N3" s="208">
        <f>J3*K3*L3*M3</f>
        <v>25669.280000000002</v>
      </c>
      <c r="O3" s="598">
        <v>0</v>
      </c>
      <c r="P3" s="604">
        <f>K3*L3*O3*M3</f>
        <v>0</v>
      </c>
      <c r="Q3" s="672"/>
      <c r="R3" s="689"/>
      <c r="S3" s="888">
        <f>O3+R3</f>
        <v>0</v>
      </c>
      <c r="T3" s="891">
        <f>S3*100/J3</f>
        <v>0</v>
      </c>
    </row>
    <row r="4" spans="1:20" ht="49.5" customHeight="1" thickBot="1">
      <c r="A4" s="924"/>
      <c r="B4" s="926"/>
      <c r="C4" s="926"/>
      <c r="D4" s="934"/>
      <c r="E4" s="934"/>
      <c r="F4" s="938"/>
      <c r="G4" s="934"/>
      <c r="H4" s="936"/>
      <c r="I4" s="291" t="s">
        <v>40</v>
      </c>
      <c r="J4" s="207">
        <v>29800</v>
      </c>
      <c r="K4" s="310">
        <v>123.41</v>
      </c>
      <c r="L4" s="310">
        <v>1</v>
      </c>
      <c r="M4" s="310">
        <v>1.04</v>
      </c>
      <c r="N4" s="208">
        <f>J4*K4*L4*M4</f>
        <v>3824722.72</v>
      </c>
      <c r="O4" s="598">
        <v>4695</v>
      </c>
      <c r="P4" s="604">
        <f>K4*L4*O4*M4</f>
        <v>602586.348</v>
      </c>
      <c r="Q4" s="673"/>
      <c r="R4" s="689">
        <v>8639</v>
      </c>
      <c r="S4" s="888">
        <f>O4+R4</f>
        <v>13334</v>
      </c>
      <c r="T4" s="891">
        <f>S4*100/J4</f>
        <v>44.74496644295302</v>
      </c>
    </row>
    <row r="5" spans="1:20" ht="147" thickBot="1">
      <c r="A5" s="9" t="s">
        <v>0</v>
      </c>
      <c r="B5" s="8" t="s">
        <v>2</v>
      </c>
      <c r="C5" s="8" t="s">
        <v>3</v>
      </c>
      <c r="D5" s="339" t="s">
        <v>165</v>
      </c>
      <c r="E5" s="339" t="s">
        <v>28</v>
      </c>
      <c r="F5" s="340" t="s">
        <v>75</v>
      </c>
      <c r="G5" s="341" t="s">
        <v>168</v>
      </c>
      <c r="H5" s="342" t="s">
        <v>152</v>
      </c>
      <c r="I5" s="14"/>
      <c r="J5" s="29">
        <f>J6+J7+J8+J9+J10+J11+J12+J13+J14+J15+J17+J18+J19+J24+J25+J26+J27+J28+J29+J30+J31+J32+J33+J34+J35+J36+J37+J38+J39+J40+J41+J42+J43+J23+J16</f>
        <v>45776</v>
      </c>
      <c r="K5" s="21"/>
      <c r="L5" s="21"/>
      <c r="M5" s="21"/>
      <c r="N5" s="38">
        <f>N6+N7+N8+N9+N10+N11+N12+N13+N14+N15+N17+N18+N19+N24+N25+N26+N27+N28+N29+N30+N31+N32+N33+N34+N35+N36+N37+N38+N39+N40+N41+N42+N43+N23+N16</f>
        <v>7747618.30307712</v>
      </c>
      <c r="O5" s="254">
        <f>O6+O7+O8+O9+O10+O11+O12+O13+O14+O15+O17+O18+O19+O24+O25+O26+O27+O28+O29+O30+O31+O32+O33+O34+O35+O36+O37+O38+O39+O40+O41+O42+O43+O23+O16</f>
        <v>18571</v>
      </c>
      <c r="P5" s="38">
        <f>P6+P7+P8+P9+P10+P11+P12+P13+P14+P15+P17+P18+P19+P24+P25+P26+P27+P28+P29+P30+P31+P32+P33+P34+P35+P36+P37+P38+P39+P40+P41+P42+P43+P23+P16</f>
        <v>2753289.1131532798</v>
      </c>
      <c r="Q5" s="674">
        <f>O5*100/J5</f>
        <v>40.56929395316323</v>
      </c>
      <c r="R5" s="687">
        <f>R6+R7+R8+R9+R10+R11+R12+R13+R14+R15+R17+R18+R19+R24+R25+R26+R27+R28+R29+R30+R31+R32+R33+R34+R35+R36+R37+R38+R39+R40+R41+R42+R43+R23+R16</f>
        <v>13627</v>
      </c>
      <c r="S5" s="688">
        <f>O5+R5</f>
        <v>32198</v>
      </c>
      <c r="T5" s="891">
        <f>S5*100/J5</f>
        <v>70.33816847256205</v>
      </c>
    </row>
    <row r="6" spans="1:20" ht="12.75">
      <c r="A6" s="168"/>
      <c r="B6" s="169"/>
      <c r="C6" s="279"/>
      <c r="D6" s="280"/>
      <c r="E6" s="283"/>
      <c r="F6" s="282"/>
      <c r="G6" s="282"/>
      <c r="H6" s="283"/>
      <c r="I6" s="233" t="s">
        <v>42</v>
      </c>
      <c r="J6" s="207">
        <v>100</v>
      </c>
      <c r="K6" s="310">
        <v>231.92</v>
      </c>
      <c r="L6" s="310">
        <v>2.5454</v>
      </c>
      <c r="M6" s="310">
        <v>1.04</v>
      </c>
      <c r="N6" s="208">
        <f>J6*K6*L6*M6</f>
        <v>61394.233472</v>
      </c>
      <c r="O6" s="598">
        <v>9</v>
      </c>
      <c r="P6" s="604">
        <f>K6*L6*O6*M6</f>
        <v>5525.481012480001</v>
      </c>
      <c r="Q6" s="673"/>
      <c r="R6" s="689">
        <v>6</v>
      </c>
      <c r="S6" s="291">
        <f aca="true" t="shared" si="0" ref="S6:S43">O6+R6</f>
        <v>15</v>
      </c>
      <c r="T6" s="891"/>
    </row>
    <row r="7" spans="1:20" ht="12.75">
      <c r="A7" s="177"/>
      <c r="B7" s="178"/>
      <c r="C7" s="286"/>
      <c r="D7" s="287"/>
      <c r="E7" s="290"/>
      <c r="F7" s="289"/>
      <c r="G7" s="289"/>
      <c r="H7" s="290"/>
      <c r="I7" s="233" t="s">
        <v>43</v>
      </c>
      <c r="J7" s="207">
        <v>50</v>
      </c>
      <c r="K7" s="310">
        <v>231.92</v>
      </c>
      <c r="L7" s="310">
        <v>2.5454</v>
      </c>
      <c r="M7" s="310">
        <v>1.04</v>
      </c>
      <c r="N7" s="208">
        <f aca="true" t="shared" si="1" ref="N7:N43">J7*K7*L7*M7</f>
        <v>30697.116736</v>
      </c>
      <c r="O7" s="598">
        <v>2</v>
      </c>
      <c r="P7" s="604">
        <f aca="true" t="shared" si="2" ref="P7:P43">K7*L7*O7*M7</f>
        <v>1227.88466944</v>
      </c>
      <c r="Q7" s="673"/>
      <c r="R7" s="689">
        <v>0</v>
      </c>
      <c r="S7" s="291">
        <f t="shared" si="0"/>
        <v>2</v>
      </c>
      <c r="T7" s="891"/>
    </row>
    <row r="8" spans="1:20" ht="21.75" customHeight="1">
      <c r="A8" s="177"/>
      <c r="B8" s="178"/>
      <c r="C8" s="286"/>
      <c r="D8" s="287"/>
      <c r="E8" s="290"/>
      <c r="F8" s="289"/>
      <c r="G8" s="289"/>
      <c r="H8" s="290"/>
      <c r="I8" s="291" t="s">
        <v>44</v>
      </c>
      <c r="J8" s="207">
        <v>0</v>
      </c>
      <c r="K8" s="310">
        <v>231.92</v>
      </c>
      <c r="L8" s="310">
        <v>18.0359</v>
      </c>
      <c r="M8" s="310">
        <v>1.04</v>
      </c>
      <c r="N8" s="208">
        <f t="shared" si="1"/>
        <v>0</v>
      </c>
      <c r="O8" s="598">
        <v>0</v>
      </c>
      <c r="P8" s="604">
        <f t="shared" si="2"/>
        <v>0</v>
      </c>
      <c r="Q8" s="673"/>
      <c r="R8" s="689">
        <v>0</v>
      </c>
      <c r="S8" s="291">
        <f t="shared" si="0"/>
        <v>0</v>
      </c>
      <c r="T8" s="891"/>
    </row>
    <row r="9" spans="1:20" ht="12.75">
      <c r="A9" s="177"/>
      <c r="B9" s="178"/>
      <c r="C9" s="286"/>
      <c r="D9" s="287"/>
      <c r="E9" s="290"/>
      <c r="F9" s="289"/>
      <c r="G9" s="289"/>
      <c r="H9" s="290">
        <v>18500</v>
      </c>
      <c r="I9" s="233" t="s">
        <v>352</v>
      </c>
      <c r="J9" s="207">
        <v>20000</v>
      </c>
      <c r="K9" s="310">
        <v>231.92</v>
      </c>
      <c r="L9" s="310">
        <v>0.5957</v>
      </c>
      <c r="M9" s="310">
        <v>1.04</v>
      </c>
      <c r="N9" s="208">
        <f t="shared" si="1"/>
        <v>2873618.6752</v>
      </c>
      <c r="O9" s="598">
        <v>10418</v>
      </c>
      <c r="P9" s="604">
        <f t="shared" si="2"/>
        <v>1496867.96791168</v>
      </c>
      <c r="Q9" s="673"/>
      <c r="R9" s="689">
        <v>5454</v>
      </c>
      <c r="S9" s="291">
        <f t="shared" si="0"/>
        <v>15872</v>
      </c>
      <c r="T9" s="891"/>
    </row>
    <row r="10" spans="1:20" ht="12.75">
      <c r="A10" s="177"/>
      <c r="B10" s="178"/>
      <c r="C10" s="286"/>
      <c r="D10" s="287"/>
      <c r="E10" s="290"/>
      <c r="F10" s="289"/>
      <c r="G10" s="289"/>
      <c r="H10" s="290"/>
      <c r="I10" s="233" t="s">
        <v>46</v>
      </c>
      <c r="J10" s="207">
        <v>0</v>
      </c>
      <c r="K10" s="310">
        <v>231.92</v>
      </c>
      <c r="L10" s="310">
        <v>2.5454</v>
      </c>
      <c r="M10" s="310">
        <v>1.04</v>
      </c>
      <c r="N10" s="208">
        <f t="shared" si="1"/>
        <v>0</v>
      </c>
      <c r="O10" s="598">
        <v>0</v>
      </c>
      <c r="P10" s="604">
        <f t="shared" si="2"/>
        <v>0</v>
      </c>
      <c r="Q10" s="673"/>
      <c r="R10" s="689">
        <v>0</v>
      </c>
      <c r="S10" s="291">
        <f t="shared" si="0"/>
        <v>0</v>
      </c>
      <c r="T10" s="891"/>
    </row>
    <row r="11" spans="1:20" ht="12.75">
      <c r="A11" s="177"/>
      <c r="B11" s="178"/>
      <c r="C11" s="286"/>
      <c r="D11" s="287"/>
      <c r="E11" s="290"/>
      <c r="F11" s="289"/>
      <c r="G11" s="289"/>
      <c r="H11" s="290"/>
      <c r="I11" s="233" t="s">
        <v>47</v>
      </c>
      <c r="J11" s="207">
        <v>300</v>
      </c>
      <c r="K11" s="310">
        <v>231.92</v>
      </c>
      <c r="L11" s="310">
        <v>0.5957</v>
      </c>
      <c r="M11" s="310">
        <v>1.04</v>
      </c>
      <c r="N11" s="208">
        <f t="shared" si="1"/>
        <v>43104.280128</v>
      </c>
      <c r="O11" s="598">
        <v>5</v>
      </c>
      <c r="P11" s="604">
        <f t="shared" si="2"/>
        <v>718.4046688</v>
      </c>
      <c r="Q11" s="673"/>
      <c r="R11" s="689">
        <v>36</v>
      </c>
      <c r="S11" s="291">
        <f t="shared" si="0"/>
        <v>41</v>
      </c>
      <c r="T11" s="891"/>
    </row>
    <row r="12" spans="1:20" ht="12.75">
      <c r="A12" s="177"/>
      <c r="B12" s="178"/>
      <c r="C12" s="286"/>
      <c r="D12" s="287"/>
      <c r="E12" s="290"/>
      <c r="F12" s="289"/>
      <c r="G12" s="289"/>
      <c r="H12" s="290"/>
      <c r="I12" s="233" t="s">
        <v>48</v>
      </c>
      <c r="J12" s="207">
        <v>9000</v>
      </c>
      <c r="K12" s="310">
        <v>231.92</v>
      </c>
      <c r="L12" s="310">
        <v>0.5957</v>
      </c>
      <c r="M12" s="310">
        <v>1.04</v>
      </c>
      <c r="N12" s="208">
        <f t="shared" si="1"/>
        <v>1293128.40384</v>
      </c>
      <c r="O12" s="598">
        <v>4162</v>
      </c>
      <c r="P12" s="604">
        <f t="shared" si="2"/>
        <v>598000.0463091199</v>
      </c>
      <c r="Q12" s="673"/>
      <c r="R12" s="689">
        <v>3029</v>
      </c>
      <c r="S12" s="291">
        <f t="shared" si="0"/>
        <v>7191</v>
      </c>
      <c r="T12" s="891"/>
    </row>
    <row r="13" spans="1:20" ht="12.75">
      <c r="A13" s="177"/>
      <c r="B13" s="178"/>
      <c r="C13" s="286"/>
      <c r="D13" s="287"/>
      <c r="E13" s="290"/>
      <c r="F13" s="289"/>
      <c r="G13" s="289"/>
      <c r="H13" s="290"/>
      <c r="I13" s="233" t="s">
        <v>49</v>
      </c>
      <c r="J13" s="207">
        <v>500</v>
      </c>
      <c r="K13" s="310">
        <v>231.92</v>
      </c>
      <c r="L13" s="310">
        <v>2.5454</v>
      </c>
      <c r="M13" s="310">
        <v>1.04</v>
      </c>
      <c r="N13" s="208">
        <f t="shared" si="1"/>
        <v>306971.16735999996</v>
      </c>
      <c r="O13" s="598">
        <v>102</v>
      </c>
      <c r="P13" s="604">
        <f t="shared" si="2"/>
        <v>62622.11814144</v>
      </c>
      <c r="Q13" s="673"/>
      <c r="R13" s="689">
        <v>146</v>
      </c>
      <c r="S13" s="291">
        <f t="shared" si="0"/>
        <v>248</v>
      </c>
      <c r="T13" s="891"/>
    </row>
    <row r="14" spans="1:20" ht="12.75">
      <c r="A14" s="177"/>
      <c r="B14" s="178"/>
      <c r="C14" s="286"/>
      <c r="D14" s="287"/>
      <c r="E14" s="290"/>
      <c r="F14" s="289"/>
      <c r="G14" s="289"/>
      <c r="H14" s="290"/>
      <c r="I14" s="233" t="s">
        <v>61</v>
      </c>
      <c r="J14" s="207">
        <v>5000</v>
      </c>
      <c r="K14" s="310">
        <v>231.92</v>
      </c>
      <c r="L14" s="310">
        <v>0.5957</v>
      </c>
      <c r="M14" s="310">
        <v>1.04</v>
      </c>
      <c r="N14" s="208">
        <f t="shared" si="1"/>
        <v>718404.6688</v>
      </c>
      <c r="O14" s="598">
        <v>2151</v>
      </c>
      <c r="P14" s="604">
        <f t="shared" si="2"/>
        <v>309057.68851776</v>
      </c>
      <c r="Q14" s="673"/>
      <c r="R14" s="689">
        <v>1923</v>
      </c>
      <c r="S14" s="291">
        <f t="shared" si="0"/>
        <v>4074</v>
      </c>
      <c r="T14" s="891"/>
    </row>
    <row r="15" spans="1:20" ht="12.75">
      <c r="A15" s="177"/>
      <c r="B15" s="178"/>
      <c r="C15" s="286"/>
      <c r="D15" s="287"/>
      <c r="E15" s="290"/>
      <c r="F15" s="289"/>
      <c r="G15" s="289"/>
      <c r="H15" s="290"/>
      <c r="I15" s="233" t="s">
        <v>51</v>
      </c>
      <c r="J15" s="207">
        <v>0</v>
      </c>
      <c r="K15" s="310">
        <v>231.92</v>
      </c>
      <c r="L15" s="310">
        <v>0.5957</v>
      </c>
      <c r="M15" s="310">
        <v>1.04</v>
      </c>
      <c r="N15" s="208">
        <f t="shared" si="1"/>
        <v>0</v>
      </c>
      <c r="O15" s="598">
        <v>0</v>
      </c>
      <c r="P15" s="604">
        <f t="shared" si="2"/>
        <v>0</v>
      </c>
      <c r="Q15" s="673"/>
      <c r="R15" s="689">
        <v>0</v>
      </c>
      <c r="S15" s="291">
        <f t="shared" si="0"/>
        <v>0</v>
      </c>
      <c r="T15" s="891"/>
    </row>
    <row r="16" spans="1:20" ht="12.75">
      <c r="A16" s="177"/>
      <c r="B16" s="178"/>
      <c r="C16" s="286"/>
      <c r="D16" s="287"/>
      <c r="E16" s="290"/>
      <c r="F16" s="289"/>
      <c r="G16" s="289"/>
      <c r="H16" s="290"/>
      <c r="I16" s="233" t="s">
        <v>162</v>
      </c>
      <c r="J16" s="207">
        <v>700</v>
      </c>
      <c r="K16" s="310">
        <v>231.92</v>
      </c>
      <c r="L16" s="310">
        <v>1.1613</v>
      </c>
      <c r="M16" s="310">
        <v>1.04</v>
      </c>
      <c r="N16" s="208">
        <f t="shared" si="1"/>
        <v>196071.290688</v>
      </c>
      <c r="O16" s="598">
        <v>70</v>
      </c>
      <c r="P16" s="604">
        <f t="shared" si="2"/>
        <v>19607.129068799997</v>
      </c>
      <c r="Q16" s="673"/>
      <c r="R16" s="689">
        <v>61</v>
      </c>
      <c r="S16" s="291">
        <f t="shared" si="0"/>
        <v>131</v>
      </c>
      <c r="T16" s="891"/>
    </row>
    <row r="17" spans="1:20" ht="12.75">
      <c r="A17" s="177"/>
      <c r="B17" s="178"/>
      <c r="C17" s="286"/>
      <c r="D17" s="287"/>
      <c r="E17" s="290"/>
      <c r="F17" s="289"/>
      <c r="G17" s="289"/>
      <c r="H17" s="290"/>
      <c r="I17" s="233" t="s">
        <v>52</v>
      </c>
      <c r="J17" s="207">
        <v>0</v>
      </c>
      <c r="K17" s="310">
        <v>231.92</v>
      </c>
      <c r="L17" s="310">
        <v>0.5957</v>
      </c>
      <c r="M17" s="310">
        <v>1.04</v>
      </c>
      <c r="N17" s="208">
        <f t="shared" si="1"/>
        <v>0</v>
      </c>
      <c r="O17" s="598">
        <v>0</v>
      </c>
      <c r="P17" s="604">
        <f t="shared" si="2"/>
        <v>0</v>
      </c>
      <c r="Q17" s="673"/>
      <c r="R17" s="689">
        <v>0</v>
      </c>
      <c r="S17" s="291">
        <f t="shared" si="0"/>
        <v>0</v>
      </c>
      <c r="T17" s="891"/>
    </row>
    <row r="18" spans="1:20" ht="39" customHeight="1">
      <c r="A18" s="177"/>
      <c r="B18" s="178"/>
      <c r="C18" s="286"/>
      <c r="D18" s="287"/>
      <c r="E18" s="290"/>
      <c r="F18" s="289"/>
      <c r="G18" s="289"/>
      <c r="H18" s="290"/>
      <c r="I18" s="291" t="s">
        <v>53</v>
      </c>
      <c r="J18" s="207">
        <v>0</v>
      </c>
      <c r="K18" s="310">
        <v>231.92</v>
      </c>
      <c r="L18" s="310">
        <v>2.5524</v>
      </c>
      <c r="M18" s="310">
        <v>1.04</v>
      </c>
      <c r="N18" s="208">
        <f t="shared" si="1"/>
        <v>0</v>
      </c>
      <c r="O18" s="598">
        <v>0</v>
      </c>
      <c r="P18" s="604">
        <f t="shared" si="2"/>
        <v>0</v>
      </c>
      <c r="Q18" s="673"/>
      <c r="R18" s="689">
        <v>0</v>
      </c>
      <c r="S18" s="291">
        <f t="shared" si="0"/>
        <v>0</v>
      </c>
      <c r="T18" s="891"/>
    </row>
    <row r="19" spans="1:20" ht="25.5" customHeight="1">
      <c r="A19" s="177"/>
      <c r="B19" s="178"/>
      <c r="C19" s="286"/>
      <c r="D19" s="287"/>
      <c r="E19" s="290"/>
      <c r="F19" s="289"/>
      <c r="G19" s="289"/>
      <c r="H19" s="290"/>
      <c r="I19" s="291" t="s">
        <v>54</v>
      </c>
      <c r="J19" s="207">
        <v>960</v>
      </c>
      <c r="K19" s="310">
        <v>231.92</v>
      </c>
      <c r="L19" s="310">
        <v>0.5957</v>
      </c>
      <c r="M19" s="310">
        <v>1.04</v>
      </c>
      <c r="N19" s="208">
        <f t="shared" si="1"/>
        <v>137933.6964096</v>
      </c>
      <c r="O19" s="598">
        <v>0</v>
      </c>
      <c r="P19" s="604">
        <f t="shared" si="2"/>
        <v>0</v>
      </c>
      <c r="Q19" s="673"/>
      <c r="R19" s="689">
        <v>0</v>
      </c>
      <c r="S19" s="291">
        <f t="shared" si="0"/>
        <v>0</v>
      </c>
      <c r="T19" s="891"/>
    </row>
    <row r="20" spans="1:20" ht="12.75">
      <c r="A20" s="177"/>
      <c r="B20" s="178"/>
      <c r="C20" s="286"/>
      <c r="D20" s="287"/>
      <c r="E20" s="290"/>
      <c r="F20" s="289"/>
      <c r="G20" s="289"/>
      <c r="H20" s="290"/>
      <c r="I20" s="461" t="s">
        <v>179</v>
      </c>
      <c r="J20" s="462"/>
      <c r="K20" s="310">
        <v>231.92</v>
      </c>
      <c r="L20" s="310">
        <v>0.5957</v>
      </c>
      <c r="M20" s="310">
        <v>1.04</v>
      </c>
      <c r="N20" s="208">
        <f t="shared" si="1"/>
        <v>0</v>
      </c>
      <c r="O20" s="598">
        <v>0</v>
      </c>
      <c r="P20" s="604">
        <f t="shared" si="2"/>
        <v>0</v>
      </c>
      <c r="Q20" s="673"/>
      <c r="R20" s="689">
        <v>0</v>
      </c>
      <c r="S20" s="291">
        <f t="shared" si="0"/>
        <v>0</v>
      </c>
      <c r="T20" s="891"/>
    </row>
    <row r="21" spans="1:20" ht="12.75">
      <c r="A21" s="177"/>
      <c r="B21" s="178"/>
      <c r="C21" s="286"/>
      <c r="D21" s="287"/>
      <c r="E21" s="290"/>
      <c r="F21" s="289"/>
      <c r="G21" s="289"/>
      <c r="H21" s="290"/>
      <c r="I21" s="461" t="s">
        <v>180</v>
      </c>
      <c r="J21" s="462"/>
      <c r="K21" s="310">
        <v>231.92</v>
      </c>
      <c r="L21" s="310">
        <v>0.5957</v>
      </c>
      <c r="M21" s="310">
        <v>1.04</v>
      </c>
      <c r="N21" s="208">
        <f t="shared" si="1"/>
        <v>0</v>
      </c>
      <c r="O21" s="598">
        <v>0</v>
      </c>
      <c r="P21" s="604">
        <f t="shared" si="2"/>
        <v>0</v>
      </c>
      <c r="Q21" s="673"/>
      <c r="R21" s="689">
        <v>0</v>
      </c>
      <c r="S21" s="291">
        <f t="shared" si="0"/>
        <v>0</v>
      </c>
      <c r="T21" s="891"/>
    </row>
    <row r="22" spans="1:20" ht="12.75">
      <c r="A22" s="177"/>
      <c r="B22" s="178"/>
      <c r="C22" s="286"/>
      <c r="D22" s="287"/>
      <c r="E22" s="290"/>
      <c r="F22" s="289"/>
      <c r="G22" s="289"/>
      <c r="H22" s="290"/>
      <c r="I22" s="461" t="s">
        <v>181</v>
      </c>
      <c r="J22" s="462"/>
      <c r="K22" s="310">
        <v>231.92</v>
      </c>
      <c r="L22" s="310">
        <v>0.5957</v>
      </c>
      <c r="M22" s="310">
        <v>1.04</v>
      </c>
      <c r="N22" s="208">
        <f t="shared" si="1"/>
        <v>0</v>
      </c>
      <c r="O22" s="598">
        <v>0</v>
      </c>
      <c r="P22" s="604">
        <f t="shared" si="2"/>
        <v>0</v>
      </c>
      <c r="Q22" s="673"/>
      <c r="R22" s="689">
        <v>0</v>
      </c>
      <c r="S22" s="291">
        <f t="shared" si="0"/>
        <v>0</v>
      </c>
      <c r="T22" s="891"/>
    </row>
    <row r="23" spans="1:20" ht="12.75">
      <c r="A23" s="177"/>
      <c r="B23" s="178"/>
      <c r="C23" s="286"/>
      <c r="D23" s="287"/>
      <c r="E23" s="290"/>
      <c r="F23" s="289"/>
      <c r="G23" s="289"/>
      <c r="H23" s="290"/>
      <c r="I23" s="291" t="s">
        <v>121</v>
      </c>
      <c r="J23" s="207">
        <v>0</v>
      </c>
      <c r="K23" s="310">
        <v>231.92</v>
      </c>
      <c r="L23" s="310">
        <v>1</v>
      </c>
      <c r="M23" s="310">
        <v>1.04</v>
      </c>
      <c r="N23" s="208">
        <f t="shared" si="1"/>
        <v>0</v>
      </c>
      <c r="O23" s="598">
        <v>0</v>
      </c>
      <c r="P23" s="604">
        <f t="shared" si="2"/>
        <v>0</v>
      </c>
      <c r="Q23" s="673"/>
      <c r="R23" s="689">
        <v>0</v>
      </c>
      <c r="S23" s="291">
        <f t="shared" si="0"/>
        <v>0</v>
      </c>
      <c r="T23" s="891"/>
    </row>
    <row r="24" spans="1:20" ht="12.75">
      <c r="A24" s="177"/>
      <c r="B24" s="178"/>
      <c r="C24" s="286"/>
      <c r="D24" s="287"/>
      <c r="E24" s="290"/>
      <c r="F24" s="289"/>
      <c r="G24" s="289"/>
      <c r="H24" s="290"/>
      <c r="I24" s="233" t="s">
        <v>55</v>
      </c>
      <c r="J24" s="207">
        <v>1100</v>
      </c>
      <c r="K24" s="310">
        <v>231.92</v>
      </c>
      <c r="L24" s="310">
        <v>2.5454</v>
      </c>
      <c r="M24" s="310">
        <v>1.04</v>
      </c>
      <c r="N24" s="208">
        <f t="shared" si="1"/>
        <v>675336.5681919999</v>
      </c>
      <c r="O24" s="598">
        <v>64</v>
      </c>
      <c r="P24" s="604">
        <f t="shared" si="2"/>
        <v>39292.30942208</v>
      </c>
      <c r="Q24" s="673"/>
      <c r="R24" s="689">
        <v>291</v>
      </c>
      <c r="S24" s="291">
        <f t="shared" si="0"/>
        <v>355</v>
      </c>
      <c r="T24" s="891"/>
    </row>
    <row r="25" spans="1:20" ht="12.75">
      <c r="A25" s="177"/>
      <c r="B25" s="178"/>
      <c r="C25" s="286"/>
      <c r="D25" s="287"/>
      <c r="E25" s="290"/>
      <c r="F25" s="289"/>
      <c r="G25" s="289"/>
      <c r="H25" s="290"/>
      <c r="I25" s="233" t="s">
        <v>56</v>
      </c>
      <c r="J25" s="207">
        <v>190</v>
      </c>
      <c r="K25" s="310">
        <v>231.92</v>
      </c>
      <c r="L25" s="310">
        <v>2.5454</v>
      </c>
      <c r="M25" s="310">
        <v>1.04</v>
      </c>
      <c r="N25" s="208">
        <f t="shared" si="1"/>
        <v>116649.0435968</v>
      </c>
      <c r="O25" s="598">
        <v>0</v>
      </c>
      <c r="P25" s="604">
        <f t="shared" si="2"/>
        <v>0</v>
      </c>
      <c r="Q25" s="673"/>
      <c r="R25" s="689">
        <v>143</v>
      </c>
      <c r="S25" s="291">
        <f t="shared" si="0"/>
        <v>143</v>
      </c>
      <c r="T25" s="891"/>
    </row>
    <row r="26" spans="1:20" ht="12.75">
      <c r="A26" s="177"/>
      <c r="B26" s="178"/>
      <c r="C26" s="286"/>
      <c r="D26" s="287"/>
      <c r="E26" s="290"/>
      <c r="F26" s="289"/>
      <c r="G26" s="289"/>
      <c r="H26" s="290"/>
      <c r="I26" s="31" t="s">
        <v>313</v>
      </c>
      <c r="J26" s="207">
        <v>100</v>
      </c>
      <c r="K26" s="310">
        <v>231.92</v>
      </c>
      <c r="L26" s="310">
        <v>0.5957</v>
      </c>
      <c r="M26" s="310">
        <v>1.04</v>
      </c>
      <c r="N26" s="208">
        <f t="shared" si="1"/>
        <v>14368.093376</v>
      </c>
      <c r="O26" s="598">
        <v>100</v>
      </c>
      <c r="P26" s="604">
        <f t="shared" si="2"/>
        <v>14368.093375999999</v>
      </c>
      <c r="Q26" s="673"/>
      <c r="R26" s="689">
        <v>0</v>
      </c>
      <c r="S26" s="291">
        <f t="shared" si="0"/>
        <v>100</v>
      </c>
      <c r="T26" s="891"/>
    </row>
    <row r="27" spans="1:20" ht="12.75">
      <c r="A27" s="177"/>
      <c r="B27" s="178"/>
      <c r="C27" s="286"/>
      <c r="D27" s="287"/>
      <c r="E27" s="290"/>
      <c r="F27" s="289"/>
      <c r="G27" s="289"/>
      <c r="H27" s="290"/>
      <c r="I27" s="233"/>
      <c r="J27" s="207">
        <v>0</v>
      </c>
      <c r="K27" s="310">
        <v>231.92</v>
      </c>
      <c r="L27" s="310">
        <v>0.5957</v>
      </c>
      <c r="M27" s="310">
        <v>1.04</v>
      </c>
      <c r="N27" s="208">
        <f t="shared" si="1"/>
        <v>0</v>
      </c>
      <c r="O27" s="598">
        <v>0</v>
      </c>
      <c r="P27" s="604">
        <f t="shared" si="2"/>
        <v>0</v>
      </c>
      <c r="Q27" s="673"/>
      <c r="R27" s="689">
        <v>0</v>
      </c>
      <c r="S27" s="291">
        <f t="shared" si="0"/>
        <v>0</v>
      </c>
      <c r="T27" s="891"/>
    </row>
    <row r="28" spans="1:20" ht="12.75">
      <c r="A28" s="177"/>
      <c r="B28" s="178"/>
      <c r="C28" s="286"/>
      <c r="D28" s="287"/>
      <c r="E28" s="290"/>
      <c r="F28" s="289"/>
      <c r="G28" s="289"/>
      <c r="H28" s="290"/>
      <c r="I28" s="233"/>
      <c r="J28" s="207">
        <v>0</v>
      </c>
      <c r="K28" s="310">
        <v>231.92</v>
      </c>
      <c r="L28" s="310">
        <v>0.5957</v>
      </c>
      <c r="M28" s="310">
        <v>1.04</v>
      </c>
      <c r="N28" s="208">
        <f t="shared" si="1"/>
        <v>0</v>
      </c>
      <c r="O28" s="598">
        <v>0</v>
      </c>
      <c r="P28" s="604">
        <f t="shared" si="2"/>
        <v>0</v>
      </c>
      <c r="Q28" s="673"/>
      <c r="R28" s="689">
        <v>0</v>
      </c>
      <c r="S28" s="291">
        <f t="shared" si="0"/>
        <v>0</v>
      </c>
      <c r="T28" s="891"/>
    </row>
    <row r="29" spans="1:20" ht="12.75">
      <c r="A29" s="177"/>
      <c r="B29" s="178"/>
      <c r="C29" s="286"/>
      <c r="D29" s="287"/>
      <c r="E29" s="290"/>
      <c r="F29" s="289"/>
      <c r="G29" s="289"/>
      <c r="H29" s="290"/>
      <c r="I29" s="233" t="s">
        <v>60</v>
      </c>
      <c r="J29" s="207">
        <v>480</v>
      </c>
      <c r="K29" s="310">
        <v>231.92</v>
      </c>
      <c r="L29" s="310">
        <v>1.7275</v>
      </c>
      <c r="M29" s="310">
        <v>1.04</v>
      </c>
      <c r="N29" s="208">
        <f t="shared" si="1"/>
        <v>200000.38655999998</v>
      </c>
      <c r="O29" s="598">
        <v>34</v>
      </c>
      <c r="P29" s="604">
        <f t="shared" si="2"/>
        <v>14166.694048000001</v>
      </c>
      <c r="Q29" s="673"/>
      <c r="R29" s="689">
        <v>102</v>
      </c>
      <c r="S29" s="291">
        <f t="shared" si="0"/>
        <v>136</v>
      </c>
      <c r="T29" s="891"/>
    </row>
    <row r="30" spans="1:20" ht="12.75">
      <c r="A30" s="177"/>
      <c r="B30" s="178"/>
      <c r="C30" s="286"/>
      <c r="D30" s="287"/>
      <c r="E30" s="290"/>
      <c r="F30" s="289"/>
      <c r="G30" s="289"/>
      <c r="H30" s="290"/>
      <c r="I30" s="233" t="s">
        <v>50</v>
      </c>
      <c r="J30" s="207">
        <v>0</v>
      </c>
      <c r="K30" s="310">
        <v>231.92</v>
      </c>
      <c r="L30" s="310">
        <v>1.7275</v>
      </c>
      <c r="M30" s="310">
        <v>1.04</v>
      </c>
      <c r="N30" s="208">
        <f t="shared" si="1"/>
        <v>0</v>
      </c>
      <c r="O30" s="598">
        <v>0</v>
      </c>
      <c r="P30" s="604">
        <f t="shared" si="2"/>
        <v>0</v>
      </c>
      <c r="Q30" s="673"/>
      <c r="R30" s="689">
        <v>0</v>
      </c>
      <c r="S30" s="291">
        <f t="shared" si="0"/>
        <v>0</v>
      </c>
      <c r="T30" s="891"/>
    </row>
    <row r="31" spans="1:20" ht="12.75">
      <c r="A31" s="177"/>
      <c r="B31" s="178"/>
      <c r="C31" s="286"/>
      <c r="D31" s="287"/>
      <c r="E31" s="290"/>
      <c r="F31" s="289"/>
      <c r="G31" s="289"/>
      <c r="H31" s="290"/>
      <c r="I31" s="233" t="s">
        <v>62</v>
      </c>
      <c r="J31" s="207">
        <v>0</v>
      </c>
      <c r="K31" s="310">
        <v>231.92</v>
      </c>
      <c r="L31" s="310">
        <v>1.7275</v>
      </c>
      <c r="M31" s="310">
        <v>1.04</v>
      </c>
      <c r="N31" s="208">
        <f t="shared" si="1"/>
        <v>0</v>
      </c>
      <c r="O31" s="598">
        <v>0</v>
      </c>
      <c r="P31" s="604">
        <f t="shared" si="2"/>
        <v>0</v>
      </c>
      <c r="Q31" s="673"/>
      <c r="R31" s="689">
        <v>0</v>
      </c>
      <c r="S31" s="291">
        <f t="shared" si="0"/>
        <v>0</v>
      </c>
      <c r="T31" s="891"/>
    </row>
    <row r="32" spans="1:20" ht="12.75">
      <c r="A32" s="177"/>
      <c r="B32" s="178"/>
      <c r="C32" s="286"/>
      <c r="D32" s="287"/>
      <c r="E32" s="290"/>
      <c r="F32" s="289"/>
      <c r="G32" s="289"/>
      <c r="H32" s="290"/>
      <c r="I32" s="233" t="s">
        <v>63</v>
      </c>
      <c r="J32" s="207">
        <v>230</v>
      </c>
      <c r="K32" s="310">
        <v>231.92</v>
      </c>
      <c r="L32" s="310">
        <v>1.7275</v>
      </c>
      <c r="M32" s="310">
        <v>1.04</v>
      </c>
      <c r="N32" s="208">
        <f t="shared" si="1"/>
        <v>95833.51856000001</v>
      </c>
      <c r="O32" s="598">
        <v>15</v>
      </c>
      <c r="P32" s="604">
        <f t="shared" si="2"/>
        <v>6250.0120799999995</v>
      </c>
      <c r="Q32" s="673"/>
      <c r="R32" s="689">
        <v>27</v>
      </c>
      <c r="S32" s="291">
        <f t="shared" si="0"/>
        <v>42</v>
      </c>
      <c r="T32" s="891"/>
    </row>
    <row r="33" spans="1:20" ht="16.5">
      <c r="A33" s="177"/>
      <c r="B33" s="178"/>
      <c r="C33" s="286"/>
      <c r="D33" s="287"/>
      <c r="E33" s="290"/>
      <c r="F33" s="289"/>
      <c r="G33" s="289"/>
      <c r="H33" s="290"/>
      <c r="I33" s="399" t="s">
        <v>333</v>
      </c>
      <c r="J33" s="207">
        <v>10</v>
      </c>
      <c r="K33" s="310">
        <v>231.92</v>
      </c>
      <c r="L33" s="372">
        <v>1</v>
      </c>
      <c r="M33" s="310">
        <v>1.04</v>
      </c>
      <c r="N33" s="208">
        <f t="shared" si="1"/>
        <v>2411.968</v>
      </c>
      <c r="O33" s="598">
        <v>0</v>
      </c>
      <c r="P33" s="604">
        <f t="shared" si="2"/>
        <v>0</v>
      </c>
      <c r="Q33" s="673"/>
      <c r="R33" s="689">
        <v>4</v>
      </c>
      <c r="S33" s="291">
        <f t="shared" si="0"/>
        <v>4</v>
      </c>
      <c r="T33" s="891"/>
    </row>
    <row r="34" spans="1:20" ht="12.75">
      <c r="A34" s="177"/>
      <c r="B34" s="178"/>
      <c r="C34" s="286"/>
      <c r="D34" s="287"/>
      <c r="E34" s="290"/>
      <c r="F34" s="289"/>
      <c r="G34" s="289"/>
      <c r="H34" s="290"/>
      <c r="I34" s="233"/>
      <c r="J34" s="207">
        <v>0</v>
      </c>
      <c r="K34" s="310">
        <v>231.92</v>
      </c>
      <c r="L34" s="372">
        <v>1</v>
      </c>
      <c r="M34" s="310">
        <v>1.04</v>
      </c>
      <c r="N34" s="208">
        <f t="shared" si="1"/>
        <v>0</v>
      </c>
      <c r="O34" s="598">
        <v>0</v>
      </c>
      <c r="P34" s="604">
        <f t="shared" si="2"/>
        <v>0</v>
      </c>
      <c r="Q34" s="673"/>
      <c r="R34" s="689">
        <v>0</v>
      </c>
      <c r="S34" s="291">
        <f t="shared" si="0"/>
        <v>0</v>
      </c>
      <c r="T34" s="891"/>
    </row>
    <row r="35" spans="1:20" ht="16.5">
      <c r="A35" s="177"/>
      <c r="B35" s="178"/>
      <c r="C35" s="286"/>
      <c r="D35" s="287"/>
      <c r="E35" s="290"/>
      <c r="F35" s="289"/>
      <c r="G35" s="289"/>
      <c r="H35" s="290"/>
      <c r="I35" s="399" t="s">
        <v>351</v>
      </c>
      <c r="J35" s="207">
        <v>250</v>
      </c>
      <c r="K35" s="310">
        <v>231.92</v>
      </c>
      <c r="L35" s="372">
        <v>1</v>
      </c>
      <c r="M35" s="310">
        <v>1.04</v>
      </c>
      <c r="N35" s="208">
        <f t="shared" si="1"/>
        <v>60299.200000000004</v>
      </c>
      <c r="O35" s="598">
        <v>8</v>
      </c>
      <c r="P35" s="604">
        <f t="shared" si="2"/>
        <v>1929.5744</v>
      </c>
      <c r="Q35" s="673"/>
      <c r="R35" s="689">
        <v>242</v>
      </c>
      <c r="S35" s="291">
        <f t="shared" si="0"/>
        <v>250</v>
      </c>
      <c r="T35" s="891"/>
    </row>
    <row r="36" spans="1:20" ht="12.75">
      <c r="A36" s="177"/>
      <c r="B36" s="178"/>
      <c r="C36" s="286"/>
      <c r="D36" s="287"/>
      <c r="E36" s="290"/>
      <c r="F36" s="289"/>
      <c r="G36" s="289"/>
      <c r="H36" s="290"/>
      <c r="I36" s="233"/>
      <c r="J36" s="207">
        <v>0</v>
      </c>
      <c r="K36" s="310">
        <v>231.92</v>
      </c>
      <c r="L36" s="372">
        <v>1</v>
      </c>
      <c r="M36" s="310">
        <v>1.04</v>
      </c>
      <c r="N36" s="208">
        <f t="shared" si="1"/>
        <v>0</v>
      </c>
      <c r="O36" s="598">
        <v>0</v>
      </c>
      <c r="P36" s="604">
        <f t="shared" si="2"/>
        <v>0</v>
      </c>
      <c r="Q36" s="673"/>
      <c r="R36" s="689">
        <v>0</v>
      </c>
      <c r="S36" s="291">
        <f t="shared" si="0"/>
        <v>0</v>
      </c>
      <c r="T36" s="891"/>
    </row>
    <row r="37" spans="1:20" ht="12.75">
      <c r="A37" s="177"/>
      <c r="B37" s="178"/>
      <c r="C37" s="286"/>
      <c r="D37" s="287"/>
      <c r="E37" s="290"/>
      <c r="F37" s="289"/>
      <c r="G37" s="289"/>
      <c r="H37" s="290"/>
      <c r="I37" s="233"/>
      <c r="J37" s="207">
        <v>0</v>
      </c>
      <c r="K37" s="310">
        <v>231.92</v>
      </c>
      <c r="L37" s="372">
        <v>1</v>
      </c>
      <c r="M37" s="310">
        <v>1.04</v>
      </c>
      <c r="N37" s="208">
        <f t="shared" si="1"/>
        <v>0</v>
      </c>
      <c r="O37" s="598">
        <v>0</v>
      </c>
      <c r="P37" s="604">
        <f t="shared" si="2"/>
        <v>0</v>
      </c>
      <c r="Q37" s="673"/>
      <c r="R37" s="689">
        <v>0</v>
      </c>
      <c r="S37" s="291">
        <f t="shared" si="0"/>
        <v>0</v>
      </c>
      <c r="T37" s="891"/>
    </row>
    <row r="38" spans="1:20" ht="12.75">
      <c r="A38" s="177"/>
      <c r="B38" s="178"/>
      <c r="C38" s="286"/>
      <c r="D38" s="287"/>
      <c r="E38" s="290"/>
      <c r="F38" s="289"/>
      <c r="G38" s="289"/>
      <c r="H38" s="290"/>
      <c r="I38" s="31" t="s">
        <v>350</v>
      </c>
      <c r="J38" s="207">
        <v>10</v>
      </c>
      <c r="K38" s="310">
        <v>231.92</v>
      </c>
      <c r="L38" s="372">
        <v>1</v>
      </c>
      <c r="M38" s="310">
        <v>1.04</v>
      </c>
      <c r="N38" s="208">
        <f t="shared" si="1"/>
        <v>2411.968</v>
      </c>
      <c r="O38" s="598">
        <v>0</v>
      </c>
      <c r="P38" s="604">
        <f t="shared" si="2"/>
        <v>0</v>
      </c>
      <c r="Q38" s="673"/>
      <c r="R38" s="689">
        <v>10</v>
      </c>
      <c r="S38" s="291">
        <f t="shared" si="0"/>
        <v>10</v>
      </c>
      <c r="T38" s="891"/>
    </row>
    <row r="39" spans="1:20" ht="12.75">
      <c r="A39" s="177"/>
      <c r="B39" s="178"/>
      <c r="C39" s="286"/>
      <c r="D39" s="287"/>
      <c r="E39" s="290"/>
      <c r="F39" s="289"/>
      <c r="G39" s="289"/>
      <c r="H39" s="290"/>
      <c r="I39" s="233"/>
      <c r="J39" s="207">
        <v>0</v>
      </c>
      <c r="K39" s="310">
        <v>231.92</v>
      </c>
      <c r="L39" s="372">
        <v>1</v>
      </c>
      <c r="M39" s="310">
        <v>1.04</v>
      </c>
      <c r="N39" s="208">
        <f t="shared" si="1"/>
        <v>0</v>
      </c>
      <c r="O39" s="598">
        <v>0</v>
      </c>
      <c r="P39" s="604">
        <f t="shared" si="2"/>
        <v>0</v>
      </c>
      <c r="Q39" s="673"/>
      <c r="R39" s="689">
        <v>0</v>
      </c>
      <c r="S39" s="291">
        <f t="shared" si="0"/>
        <v>0</v>
      </c>
      <c r="T39" s="891"/>
    </row>
    <row r="40" spans="1:20" ht="12.75">
      <c r="A40" s="177"/>
      <c r="B40" s="178"/>
      <c r="C40" s="286"/>
      <c r="D40" s="287"/>
      <c r="E40" s="290"/>
      <c r="F40" s="289"/>
      <c r="G40" s="289"/>
      <c r="H40" s="290"/>
      <c r="I40" s="31" t="s">
        <v>207</v>
      </c>
      <c r="J40" s="207">
        <v>6700</v>
      </c>
      <c r="K40" s="310">
        <v>231.92</v>
      </c>
      <c r="L40" s="310">
        <v>0.5321</v>
      </c>
      <c r="M40" s="310">
        <v>1.04</v>
      </c>
      <c r="N40" s="208">
        <f t="shared" si="1"/>
        <v>859883.4757760001</v>
      </c>
      <c r="O40" s="598">
        <v>1431</v>
      </c>
      <c r="P40" s="604">
        <f t="shared" si="2"/>
        <v>183655.70952767998</v>
      </c>
      <c r="Q40" s="673"/>
      <c r="R40" s="689">
        <v>2153</v>
      </c>
      <c r="S40" s="291">
        <f t="shared" si="0"/>
        <v>3584</v>
      </c>
      <c r="T40" s="891"/>
    </row>
    <row r="41" spans="1:20" ht="12.75">
      <c r="A41" s="177"/>
      <c r="B41" s="178"/>
      <c r="C41" s="286"/>
      <c r="D41" s="287"/>
      <c r="E41" s="290"/>
      <c r="F41" s="289"/>
      <c r="G41" s="289"/>
      <c r="H41" s="290"/>
      <c r="I41" s="861" t="s">
        <v>382</v>
      </c>
      <c r="J41" s="518">
        <v>96</v>
      </c>
      <c r="K41" s="518">
        <v>231.92</v>
      </c>
      <c r="L41" s="518">
        <v>2.5524</v>
      </c>
      <c r="M41" s="518">
        <v>1.04</v>
      </c>
      <c r="N41" s="864">
        <f t="shared" si="1"/>
        <v>59100.54838272</v>
      </c>
      <c r="O41" s="598">
        <v>0</v>
      </c>
      <c r="P41" s="604">
        <f t="shared" si="2"/>
        <v>0</v>
      </c>
      <c r="Q41" s="673"/>
      <c r="R41" s="689">
        <v>0</v>
      </c>
      <c r="S41" s="291">
        <f t="shared" si="0"/>
        <v>0</v>
      </c>
      <c r="T41" s="891"/>
    </row>
    <row r="42" spans="1:20" ht="12.75">
      <c r="A42" s="186"/>
      <c r="B42" s="187"/>
      <c r="C42" s="464"/>
      <c r="D42" s="431"/>
      <c r="E42" s="435"/>
      <c r="F42" s="433"/>
      <c r="G42" s="433"/>
      <c r="H42" s="435"/>
      <c r="I42" s="233"/>
      <c r="J42" s="207">
        <v>0</v>
      </c>
      <c r="K42" s="310">
        <v>231.92</v>
      </c>
      <c r="L42" s="310">
        <v>0.5321</v>
      </c>
      <c r="M42" s="310">
        <v>1.04</v>
      </c>
      <c r="N42" s="208">
        <f t="shared" si="1"/>
        <v>0</v>
      </c>
      <c r="O42" s="598">
        <v>0</v>
      </c>
      <c r="P42" s="604">
        <f t="shared" si="2"/>
        <v>0</v>
      </c>
      <c r="Q42" s="673"/>
      <c r="R42" s="689">
        <v>0</v>
      </c>
      <c r="S42" s="291">
        <f t="shared" si="0"/>
        <v>0</v>
      </c>
      <c r="T42" s="891"/>
    </row>
    <row r="43" spans="1:20" ht="13.5" thickBot="1">
      <c r="A43" s="192"/>
      <c r="B43" s="193"/>
      <c r="C43" s="465"/>
      <c r="D43" s="466"/>
      <c r="E43" s="467"/>
      <c r="F43" s="468"/>
      <c r="G43" s="468"/>
      <c r="H43" s="469"/>
      <c r="I43" s="233"/>
      <c r="J43" s="207">
        <v>0</v>
      </c>
      <c r="K43" s="310">
        <v>231.92</v>
      </c>
      <c r="L43" s="310">
        <v>0.5321</v>
      </c>
      <c r="M43" s="310">
        <v>1.04</v>
      </c>
      <c r="N43" s="208">
        <f t="shared" si="1"/>
        <v>0</v>
      </c>
      <c r="O43" s="598">
        <v>0</v>
      </c>
      <c r="P43" s="604">
        <f t="shared" si="2"/>
        <v>0</v>
      </c>
      <c r="Q43" s="673"/>
      <c r="R43" s="689">
        <v>0</v>
      </c>
      <c r="S43" s="291">
        <f t="shared" si="0"/>
        <v>0</v>
      </c>
      <c r="T43" s="891"/>
    </row>
    <row r="44" spans="1:20" ht="165.75">
      <c r="A44" s="73" t="s">
        <v>0</v>
      </c>
      <c r="B44" s="74" t="s">
        <v>4</v>
      </c>
      <c r="C44" s="112" t="s">
        <v>173</v>
      </c>
      <c r="D44" s="406" t="s">
        <v>6</v>
      </c>
      <c r="E44" s="354" t="s">
        <v>169</v>
      </c>
      <c r="F44" s="405" t="s">
        <v>244</v>
      </c>
      <c r="G44" s="406" t="s">
        <v>286</v>
      </c>
      <c r="H44" s="404" t="s">
        <v>245</v>
      </c>
      <c r="I44" s="13"/>
      <c r="J44" s="29">
        <f>J45+J46+J47+J48+J49+J50+J51+J52+J53+J54+J55+J56+J57+J58+J59+J60+J61+J62+J64+J66+J67+J68+J69+J70+J71+J72+J74+J75+J76+J77+J78+J79+J80+J81+J82+J83+J84+J85+J86+J87+J88+J89+J90+J91+J92+J93+J94+J95+J96+J97+J98+J73+J65+J99</f>
        <v>77136</v>
      </c>
      <c r="K44" s="13"/>
      <c r="L44" s="335"/>
      <c r="M44" s="335"/>
      <c r="N44" s="41">
        <f>N45+N46+N47+N48+N49+N50+N51+N52+N53+N54+N55+N56+N57+N58+N59+N60+N61+N62+N64+N66+N67+N68+N69+N70+N71+N72+N74+N75+N76+N77+N78+N79+N80+N81+N82+N83+N84+N85+N86+N87+N88+N89+N90+N91+N92+N93+N94+N95+N96+N97+N98+N73+N65+N99</f>
        <v>13744944.357975999</v>
      </c>
      <c r="O44" s="254">
        <f>O45+O46+O47+O48+O49+O50+O51+O52+O53+O54+O55+O56+O57+O58+O59+O60+O61+O62+O64+O66+O67+O68+O69+O70+O71+O72+O74+O75+O76+O77+O78+O79+O80+O81+O82+O83+O84+O85+O86+O87+O88+O89+O90+O91+O92+O93+O94+O95+O96+O97+O98+O73+O65+O99</f>
        <v>32204</v>
      </c>
      <c r="P44" s="38">
        <f>P45+P46+P47+P48+P49+P50+P51+P52+P53+P54+P55+P56+P57+P58+P59+P60+P61+P62+P64+P66+P67+P68+P69+P70+P71+P72+P74+P75+P76+P77+P78+P79+P80+P81+P82+P83+P84+P85+P86+P87+P88+P89+P90+P91+P92+P93+P94+P95+P96+P97+P98+P73+P65+P99</f>
        <v>4021791.6723264796</v>
      </c>
      <c r="Q44" s="674">
        <f>O44*100/J44</f>
        <v>41.7496370047708</v>
      </c>
      <c r="R44" s="697">
        <f>R45+R46+R47+R48+R49+R50+R51+R52+R53+R54+R55+R56+R57+R58+R59+R60+R61+R62+R64+R66+R67+R68+R69+R70+R71+R72+R74+R75+R76+R77+R78+R79+R80+R81+R82+R83+R84+R85+R86+R87+R88+R89+R90+R91+R92+R93+R94+R95+R96+R97+R98+R73+R65+R99</f>
        <v>24675</v>
      </c>
      <c r="S44" s="688">
        <f>O44+R44</f>
        <v>56879</v>
      </c>
      <c r="T44" s="891">
        <f>S44*100/J44</f>
        <v>73.73859157851068</v>
      </c>
    </row>
    <row r="45" spans="1:20" ht="12.75">
      <c r="A45" s="285"/>
      <c r="B45" s="286"/>
      <c r="C45" s="286"/>
      <c r="D45" s="287"/>
      <c r="E45" s="388"/>
      <c r="F45" s="289"/>
      <c r="G45" s="389"/>
      <c r="H45" s="290"/>
      <c r="I45" s="233" t="s">
        <v>78</v>
      </c>
      <c r="J45" s="207">
        <v>180</v>
      </c>
      <c r="K45" s="310">
        <v>234.91</v>
      </c>
      <c r="L45" s="310">
        <v>1</v>
      </c>
      <c r="M45" s="310">
        <v>1.04</v>
      </c>
      <c r="N45" s="470">
        <f>J45*K45*L45*M45</f>
        <v>43975.152</v>
      </c>
      <c r="O45" s="598">
        <v>10</v>
      </c>
      <c r="P45" s="604">
        <f>K45*L45*O45*M45</f>
        <v>2443.064</v>
      </c>
      <c r="Q45" s="673"/>
      <c r="R45" s="689">
        <v>31</v>
      </c>
      <c r="S45" s="291">
        <f aca="true" t="shared" si="3" ref="S45:S102">O45+R45</f>
        <v>41</v>
      </c>
      <c r="T45" s="891"/>
    </row>
    <row r="46" spans="1:20" ht="12.75">
      <c r="A46" s="285"/>
      <c r="B46" s="286"/>
      <c r="C46" s="286"/>
      <c r="D46" s="287"/>
      <c r="E46" s="388"/>
      <c r="F46" s="289"/>
      <c r="G46" s="389"/>
      <c r="H46" s="290"/>
      <c r="I46" s="233" t="s">
        <v>183</v>
      </c>
      <c r="J46" s="207">
        <v>0</v>
      </c>
      <c r="K46" s="310">
        <v>234.91</v>
      </c>
      <c r="L46" s="310">
        <v>4.8251</v>
      </c>
      <c r="M46" s="310">
        <v>1.04</v>
      </c>
      <c r="N46" s="470">
        <f aca="true" t="shared" si="4" ref="N46:N102">J46*K46*L46*M46</f>
        <v>0</v>
      </c>
      <c r="O46" s="598">
        <v>0</v>
      </c>
      <c r="P46" s="604">
        <f aca="true" t="shared" si="5" ref="P46:P102">K46*L46*O46*M46</f>
        <v>0</v>
      </c>
      <c r="Q46" s="673"/>
      <c r="R46" s="689">
        <v>0</v>
      </c>
      <c r="S46" s="291">
        <f t="shared" si="3"/>
        <v>0</v>
      </c>
      <c r="T46" s="891"/>
    </row>
    <row r="47" spans="1:20" ht="12.75">
      <c r="A47" s="285"/>
      <c r="B47" s="286"/>
      <c r="C47" s="286"/>
      <c r="D47" s="287"/>
      <c r="E47" s="388"/>
      <c r="F47" s="289"/>
      <c r="G47" s="389"/>
      <c r="H47" s="290"/>
      <c r="I47" s="233" t="s">
        <v>182</v>
      </c>
      <c r="J47" s="207">
        <v>0</v>
      </c>
      <c r="K47" s="310">
        <v>234.91</v>
      </c>
      <c r="L47" s="310">
        <v>1</v>
      </c>
      <c r="M47" s="310">
        <v>1.04</v>
      </c>
      <c r="N47" s="470">
        <f t="shared" si="4"/>
        <v>0</v>
      </c>
      <c r="O47" s="598">
        <v>0</v>
      </c>
      <c r="P47" s="604">
        <f t="shared" si="5"/>
        <v>0</v>
      </c>
      <c r="Q47" s="673"/>
      <c r="R47" s="689">
        <v>0</v>
      </c>
      <c r="S47" s="291">
        <f t="shared" si="3"/>
        <v>0</v>
      </c>
      <c r="T47" s="891"/>
    </row>
    <row r="48" spans="1:20" ht="12.75">
      <c r="A48" s="285"/>
      <c r="B48" s="286"/>
      <c r="C48" s="286"/>
      <c r="D48" s="287"/>
      <c r="E48" s="388"/>
      <c r="F48" s="289"/>
      <c r="G48" s="389"/>
      <c r="H48" s="290"/>
      <c r="I48" s="233" t="s">
        <v>79</v>
      </c>
      <c r="J48" s="207">
        <v>20000</v>
      </c>
      <c r="K48" s="310">
        <v>234.91</v>
      </c>
      <c r="L48" s="310">
        <v>0.3222</v>
      </c>
      <c r="M48" s="310">
        <v>1.04</v>
      </c>
      <c r="N48" s="470">
        <f t="shared" si="4"/>
        <v>1574310.4416</v>
      </c>
      <c r="O48" s="598">
        <v>10418</v>
      </c>
      <c r="P48" s="604">
        <f t="shared" si="5"/>
        <v>820058.30902944</v>
      </c>
      <c r="Q48" s="673"/>
      <c r="R48" s="689">
        <v>5454</v>
      </c>
      <c r="S48" s="291">
        <f t="shared" si="3"/>
        <v>15872</v>
      </c>
      <c r="T48" s="891"/>
    </row>
    <row r="49" spans="1:20" ht="12.75">
      <c r="A49" s="285"/>
      <c r="B49" s="286"/>
      <c r="C49" s="286"/>
      <c r="D49" s="287"/>
      <c r="E49" s="388"/>
      <c r="F49" s="289"/>
      <c r="G49" s="389"/>
      <c r="H49" s="290"/>
      <c r="I49" s="233" t="s">
        <v>184</v>
      </c>
      <c r="J49" s="207">
        <v>0</v>
      </c>
      <c r="K49" s="310">
        <v>234.91</v>
      </c>
      <c r="L49" s="310">
        <v>0.2369</v>
      </c>
      <c r="M49" s="310">
        <v>1.04</v>
      </c>
      <c r="N49" s="470">
        <f t="shared" si="4"/>
        <v>0</v>
      </c>
      <c r="O49" s="598">
        <v>0</v>
      </c>
      <c r="P49" s="604">
        <f t="shared" si="5"/>
        <v>0</v>
      </c>
      <c r="Q49" s="673"/>
      <c r="R49" s="689">
        <v>0</v>
      </c>
      <c r="S49" s="291">
        <f t="shared" si="3"/>
        <v>0</v>
      </c>
      <c r="T49" s="891"/>
    </row>
    <row r="50" spans="1:20" ht="12.75">
      <c r="A50" s="285"/>
      <c r="B50" s="286"/>
      <c r="C50" s="286"/>
      <c r="D50" s="287"/>
      <c r="E50" s="388"/>
      <c r="F50" s="289"/>
      <c r="G50" s="389"/>
      <c r="H50" s="290"/>
      <c r="I50" s="233" t="s">
        <v>185</v>
      </c>
      <c r="J50" s="207">
        <v>8500</v>
      </c>
      <c r="K50" s="310">
        <v>234.91</v>
      </c>
      <c r="L50" s="310">
        <v>0.2411</v>
      </c>
      <c r="M50" s="310">
        <v>1.04</v>
      </c>
      <c r="N50" s="470">
        <f t="shared" si="4"/>
        <v>500669.32084000006</v>
      </c>
      <c r="O50" s="598">
        <v>2797</v>
      </c>
      <c r="P50" s="604">
        <f t="shared" si="5"/>
        <v>164749.65769288002</v>
      </c>
      <c r="Q50" s="673"/>
      <c r="R50" s="689">
        <v>3035</v>
      </c>
      <c r="S50" s="291">
        <f t="shared" si="3"/>
        <v>5832</v>
      </c>
      <c r="T50" s="891"/>
    </row>
    <row r="51" spans="1:20" ht="12.75">
      <c r="A51" s="285"/>
      <c r="B51" s="286"/>
      <c r="C51" s="286"/>
      <c r="D51" s="287"/>
      <c r="E51" s="388"/>
      <c r="F51" s="289"/>
      <c r="G51" s="389"/>
      <c r="H51" s="290"/>
      <c r="I51" s="233" t="s">
        <v>186</v>
      </c>
      <c r="J51" s="207">
        <v>2000</v>
      </c>
      <c r="K51" s="310">
        <v>234.91</v>
      </c>
      <c r="L51" s="310">
        <v>0.2326</v>
      </c>
      <c r="M51" s="310">
        <v>1.04</v>
      </c>
      <c r="N51" s="470">
        <f t="shared" si="4"/>
        <v>113651.33728</v>
      </c>
      <c r="O51" s="598">
        <v>0</v>
      </c>
      <c r="P51" s="604">
        <f t="shared" si="5"/>
        <v>0</v>
      </c>
      <c r="Q51" s="673"/>
      <c r="R51" s="689">
        <v>2000</v>
      </c>
      <c r="S51" s="291">
        <f t="shared" si="3"/>
        <v>2000</v>
      </c>
      <c r="T51" s="891"/>
    </row>
    <row r="52" spans="1:20" ht="12.75">
      <c r="A52" s="285"/>
      <c r="B52" s="286"/>
      <c r="C52" s="286"/>
      <c r="D52" s="287"/>
      <c r="E52" s="388"/>
      <c r="F52" s="289"/>
      <c r="G52" s="389"/>
      <c r="H52" s="290"/>
      <c r="I52" s="233" t="s">
        <v>187</v>
      </c>
      <c r="J52" s="207">
        <v>0</v>
      </c>
      <c r="K52" s="310">
        <v>234.91</v>
      </c>
      <c r="L52" s="310">
        <v>1</v>
      </c>
      <c r="M52" s="310">
        <v>1.04</v>
      </c>
      <c r="N52" s="470">
        <f t="shared" si="4"/>
        <v>0</v>
      </c>
      <c r="O52" s="598">
        <v>0</v>
      </c>
      <c r="P52" s="604">
        <f t="shared" si="5"/>
        <v>0</v>
      </c>
      <c r="Q52" s="673"/>
      <c r="R52" s="689">
        <v>0</v>
      </c>
      <c r="S52" s="291">
        <f t="shared" si="3"/>
        <v>0</v>
      </c>
      <c r="T52" s="891"/>
    </row>
    <row r="53" spans="1:20" ht="12.75">
      <c r="A53" s="285"/>
      <c r="B53" s="286"/>
      <c r="C53" s="286"/>
      <c r="D53" s="287"/>
      <c r="E53" s="388"/>
      <c r="F53" s="289"/>
      <c r="G53" s="389"/>
      <c r="H53" s="290"/>
      <c r="I53" s="233" t="s">
        <v>188</v>
      </c>
      <c r="J53" s="207">
        <v>0</v>
      </c>
      <c r="K53" s="310">
        <v>234.91</v>
      </c>
      <c r="L53" s="310">
        <v>10.8457</v>
      </c>
      <c r="M53" s="310">
        <v>1.04</v>
      </c>
      <c r="N53" s="470">
        <f t="shared" si="4"/>
        <v>0</v>
      </c>
      <c r="O53" s="598">
        <v>0</v>
      </c>
      <c r="P53" s="604">
        <f t="shared" si="5"/>
        <v>0</v>
      </c>
      <c r="Q53" s="673"/>
      <c r="R53" s="689">
        <v>0</v>
      </c>
      <c r="S53" s="291">
        <f t="shared" si="3"/>
        <v>0</v>
      </c>
      <c r="T53" s="891"/>
    </row>
    <row r="54" spans="1:20" ht="12.75">
      <c r="A54" s="285"/>
      <c r="B54" s="286"/>
      <c r="C54" s="286"/>
      <c r="D54" s="287"/>
      <c r="E54" s="388"/>
      <c r="F54" s="289"/>
      <c r="G54" s="389"/>
      <c r="H54" s="290"/>
      <c r="I54" s="233" t="s">
        <v>189</v>
      </c>
      <c r="J54" s="207">
        <v>300</v>
      </c>
      <c r="K54" s="310">
        <v>234.91</v>
      </c>
      <c r="L54" s="310">
        <v>0.5049</v>
      </c>
      <c r="M54" s="310">
        <v>1.04</v>
      </c>
      <c r="N54" s="470">
        <f t="shared" si="4"/>
        <v>37005.090408000004</v>
      </c>
      <c r="O54" s="598">
        <v>5</v>
      </c>
      <c r="P54" s="604">
        <f t="shared" si="5"/>
        <v>616.7515068</v>
      </c>
      <c r="Q54" s="673"/>
      <c r="R54" s="689">
        <v>36</v>
      </c>
      <c r="S54" s="291">
        <f t="shared" si="3"/>
        <v>41</v>
      </c>
      <c r="T54" s="891"/>
    </row>
    <row r="55" spans="1:20" ht="12.75">
      <c r="A55" s="285"/>
      <c r="B55" s="286"/>
      <c r="C55" s="286"/>
      <c r="D55" s="287"/>
      <c r="E55" s="388"/>
      <c r="F55" s="289"/>
      <c r="G55" s="389"/>
      <c r="H55" s="290"/>
      <c r="I55" s="233" t="s">
        <v>187</v>
      </c>
      <c r="J55" s="207">
        <v>0</v>
      </c>
      <c r="K55" s="310">
        <v>234.91</v>
      </c>
      <c r="L55" s="310">
        <v>1</v>
      </c>
      <c r="M55" s="310">
        <v>1.04</v>
      </c>
      <c r="N55" s="470">
        <f t="shared" si="4"/>
        <v>0</v>
      </c>
      <c r="O55" s="598">
        <v>0</v>
      </c>
      <c r="P55" s="604">
        <f t="shared" si="5"/>
        <v>0</v>
      </c>
      <c r="Q55" s="673"/>
      <c r="R55" s="689">
        <v>0</v>
      </c>
      <c r="S55" s="291">
        <f t="shared" si="3"/>
        <v>0</v>
      </c>
      <c r="T55" s="891"/>
    </row>
    <row r="56" spans="1:20" ht="12.75">
      <c r="A56" s="285"/>
      <c r="B56" s="286"/>
      <c r="C56" s="286"/>
      <c r="D56" s="287"/>
      <c r="E56" s="388"/>
      <c r="F56" s="289"/>
      <c r="G56" s="389"/>
      <c r="H56" s="290"/>
      <c r="I56" s="233" t="s">
        <v>190</v>
      </c>
      <c r="J56" s="207">
        <v>9000</v>
      </c>
      <c r="K56" s="310">
        <v>234.91</v>
      </c>
      <c r="L56" s="310">
        <v>0.2411</v>
      </c>
      <c r="M56" s="310">
        <v>1.04</v>
      </c>
      <c r="N56" s="470">
        <f t="shared" si="4"/>
        <v>530120.45736</v>
      </c>
      <c r="O56" s="598">
        <v>4162</v>
      </c>
      <c r="P56" s="604">
        <f t="shared" si="5"/>
        <v>245151.26039248</v>
      </c>
      <c r="Q56" s="673"/>
      <c r="R56" s="689">
        <v>3029</v>
      </c>
      <c r="S56" s="291">
        <f t="shared" si="3"/>
        <v>7191</v>
      </c>
      <c r="T56" s="891"/>
    </row>
    <row r="57" spans="1:20" ht="12.75">
      <c r="A57" s="285"/>
      <c r="B57" s="286"/>
      <c r="C57" s="286"/>
      <c r="D57" s="287"/>
      <c r="E57" s="388"/>
      <c r="F57" s="289"/>
      <c r="G57" s="389"/>
      <c r="H57" s="290"/>
      <c r="I57" s="233" t="s">
        <v>187</v>
      </c>
      <c r="J57" s="207">
        <v>0</v>
      </c>
      <c r="K57" s="310">
        <v>234.91</v>
      </c>
      <c r="L57" s="310">
        <v>1</v>
      </c>
      <c r="M57" s="310">
        <v>1.04</v>
      </c>
      <c r="N57" s="470">
        <f t="shared" si="4"/>
        <v>0</v>
      </c>
      <c r="O57" s="598">
        <v>0</v>
      </c>
      <c r="P57" s="604">
        <f t="shared" si="5"/>
        <v>0</v>
      </c>
      <c r="Q57" s="673"/>
      <c r="R57" s="689">
        <v>0</v>
      </c>
      <c r="S57" s="291">
        <f t="shared" si="3"/>
        <v>0</v>
      </c>
      <c r="T57" s="891"/>
    </row>
    <row r="58" spans="1:20" ht="16.5">
      <c r="A58" s="285"/>
      <c r="B58" s="286"/>
      <c r="C58" s="286"/>
      <c r="D58" s="287"/>
      <c r="E58" s="388"/>
      <c r="F58" s="289"/>
      <c r="G58" s="389"/>
      <c r="H58" s="290"/>
      <c r="I58" s="291" t="s">
        <v>80</v>
      </c>
      <c r="J58" s="207">
        <v>1500</v>
      </c>
      <c r="K58" s="310">
        <v>234.91</v>
      </c>
      <c r="L58" s="310">
        <v>1.5948</v>
      </c>
      <c r="M58" s="310">
        <v>1.04</v>
      </c>
      <c r="N58" s="470">
        <f t="shared" si="4"/>
        <v>584429.77008</v>
      </c>
      <c r="O58" s="598">
        <v>371</v>
      </c>
      <c r="P58" s="604">
        <f t="shared" si="5"/>
        <v>144548.96313312</v>
      </c>
      <c r="Q58" s="673"/>
      <c r="R58" s="689">
        <v>555</v>
      </c>
      <c r="S58" s="291">
        <f t="shared" si="3"/>
        <v>926</v>
      </c>
      <c r="T58" s="891"/>
    </row>
    <row r="59" spans="1:20" ht="12.75">
      <c r="A59" s="285"/>
      <c r="B59" s="286"/>
      <c r="C59" s="286"/>
      <c r="D59" s="287"/>
      <c r="E59" s="388"/>
      <c r="F59" s="289"/>
      <c r="G59" s="389"/>
      <c r="H59" s="290"/>
      <c r="I59" s="233" t="s">
        <v>82</v>
      </c>
      <c r="J59" s="207">
        <v>0</v>
      </c>
      <c r="K59" s="310">
        <v>234.91</v>
      </c>
      <c r="L59" s="310">
        <v>1</v>
      </c>
      <c r="M59" s="310">
        <v>1.04</v>
      </c>
      <c r="N59" s="470">
        <f t="shared" si="4"/>
        <v>0</v>
      </c>
      <c r="O59" s="598">
        <v>0</v>
      </c>
      <c r="P59" s="604">
        <f t="shared" si="5"/>
        <v>0</v>
      </c>
      <c r="Q59" s="673"/>
      <c r="R59" s="689">
        <v>0</v>
      </c>
      <c r="S59" s="291">
        <f t="shared" si="3"/>
        <v>0</v>
      </c>
      <c r="T59" s="891"/>
    </row>
    <row r="60" spans="1:20" ht="12.75">
      <c r="A60" s="285"/>
      <c r="B60" s="286"/>
      <c r="C60" s="286"/>
      <c r="D60" s="287"/>
      <c r="E60" s="388"/>
      <c r="F60" s="289"/>
      <c r="G60" s="389"/>
      <c r="H60" s="290"/>
      <c r="I60" s="233" t="s">
        <v>191</v>
      </c>
      <c r="J60" s="207">
        <v>3500</v>
      </c>
      <c r="K60" s="310">
        <v>234.91</v>
      </c>
      <c r="L60" s="310">
        <v>1</v>
      </c>
      <c r="M60" s="310">
        <v>1.04</v>
      </c>
      <c r="N60" s="470">
        <f t="shared" si="4"/>
        <v>855072.4</v>
      </c>
      <c r="O60" s="598">
        <v>1903</v>
      </c>
      <c r="P60" s="604">
        <f t="shared" si="5"/>
        <v>464915.0792</v>
      </c>
      <c r="Q60" s="673"/>
      <c r="R60" s="689">
        <v>1135</v>
      </c>
      <c r="S60" s="291">
        <f t="shared" si="3"/>
        <v>3038</v>
      </c>
      <c r="T60" s="891"/>
    </row>
    <row r="61" spans="1:20" ht="12.75">
      <c r="A61" s="285"/>
      <c r="B61" s="286"/>
      <c r="C61" s="286"/>
      <c r="D61" s="287"/>
      <c r="E61" s="388"/>
      <c r="F61" s="289"/>
      <c r="G61" s="389"/>
      <c r="H61" s="290"/>
      <c r="I61" s="233" t="s">
        <v>81</v>
      </c>
      <c r="J61" s="207">
        <v>0</v>
      </c>
      <c r="K61" s="310">
        <v>234.91</v>
      </c>
      <c r="L61" s="310">
        <v>1</v>
      </c>
      <c r="M61" s="310">
        <v>1.04</v>
      </c>
      <c r="N61" s="470">
        <f t="shared" si="4"/>
        <v>0</v>
      </c>
      <c r="O61" s="598">
        <v>0</v>
      </c>
      <c r="P61" s="604">
        <f t="shared" si="5"/>
        <v>0</v>
      </c>
      <c r="Q61" s="673"/>
      <c r="R61" s="689">
        <v>0</v>
      </c>
      <c r="S61" s="291">
        <f t="shared" si="3"/>
        <v>0</v>
      </c>
      <c r="T61" s="891"/>
    </row>
    <row r="62" spans="1:20" ht="12.75">
      <c r="A62" s="285"/>
      <c r="B62" s="286"/>
      <c r="C62" s="286"/>
      <c r="D62" s="287"/>
      <c r="E62" s="388"/>
      <c r="F62" s="289"/>
      <c r="G62" s="389"/>
      <c r="H62" s="290"/>
      <c r="I62" s="233" t="s">
        <v>82</v>
      </c>
      <c r="J62" s="207">
        <v>1500</v>
      </c>
      <c r="K62" s="310">
        <v>234.91</v>
      </c>
      <c r="L62" s="310">
        <v>1</v>
      </c>
      <c r="M62" s="310">
        <v>1.04</v>
      </c>
      <c r="N62" s="470">
        <f t="shared" si="4"/>
        <v>366459.60000000003</v>
      </c>
      <c r="O62" s="598">
        <v>248</v>
      </c>
      <c r="P62" s="604">
        <f t="shared" si="5"/>
        <v>60587.9872</v>
      </c>
      <c r="Q62" s="673"/>
      <c r="R62" s="689">
        <v>788</v>
      </c>
      <c r="S62" s="291">
        <f t="shared" si="3"/>
        <v>1036</v>
      </c>
      <c r="T62" s="891"/>
    </row>
    <row r="63" spans="1:20" ht="12.75">
      <c r="A63" s="285"/>
      <c r="B63" s="286"/>
      <c r="C63" s="286"/>
      <c r="D63" s="287"/>
      <c r="E63" s="388"/>
      <c r="F63" s="289"/>
      <c r="G63" s="389"/>
      <c r="H63" s="290"/>
      <c r="I63" s="233" t="s">
        <v>283</v>
      </c>
      <c r="J63" s="207">
        <v>0</v>
      </c>
      <c r="K63" s="310">
        <v>234.91</v>
      </c>
      <c r="L63" s="310">
        <v>1</v>
      </c>
      <c r="M63" s="310">
        <v>1.04</v>
      </c>
      <c r="N63" s="470">
        <f t="shared" si="4"/>
        <v>0</v>
      </c>
      <c r="O63" s="598">
        <v>0</v>
      </c>
      <c r="P63" s="604">
        <f t="shared" si="5"/>
        <v>0</v>
      </c>
      <c r="Q63" s="673"/>
      <c r="R63" s="689">
        <v>0</v>
      </c>
      <c r="S63" s="291">
        <f t="shared" si="3"/>
        <v>0</v>
      </c>
      <c r="T63" s="891"/>
    </row>
    <row r="64" spans="1:20" ht="12.75">
      <c r="A64" s="285"/>
      <c r="B64" s="286"/>
      <c r="C64" s="286"/>
      <c r="D64" s="287"/>
      <c r="E64" s="388"/>
      <c r="F64" s="289"/>
      <c r="G64" s="389"/>
      <c r="H64" s="290"/>
      <c r="I64" s="233" t="s">
        <v>83</v>
      </c>
      <c r="J64" s="207">
        <v>0</v>
      </c>
      <c r="K64" s="310">
        <v>234.91</v>
      </c>
      <c r="L64" s="310">
        <v>1</v>
      </c>
      <c r="M64" s="310">
        <v>1.04</v>
      </c>
      <c r="N64" s="470">
        <f t="shared" si="4"/>
        <v>0</v>
      </c>
      <c r="O64" s="598">
        <v>0</v>
      </c>
      <c r="P64" s="604">
        <f t="shared" si="5"/>
        <v>0</v>
      </c>
      <c r="Q64" s="673"/>
      <c r="R64" s="689">
        <v>0</v>
      </c>
      <c r="S64" s="291">
        <f t="shared" si="3"/>
        <v>0</v>
      </c>
      <c r="T64" s="891"/>
    </row>
    <row r="65" spans="1:20" ht="16.5">
      <c r="A65" s="285"/>
      <c r="B65" s="286"/>
      <c r="C65" s="286"/>
      <c r="D65" s="287"/>
      <c r="E65" s="388"/>
      <c r="F65" s="289"/>
      <c r="G65" s="389"/>
      <c r="H65" s="290"/>
      <c r="I65" s="291" t="s">
        <v>163</v>
      </c>
      <c r="J65" s="207">
        <v>700</v>
      </c>
      <c r="K65" s="310">
        <v>234.91</v>
      </c>
      <c r="L65" s="310">
        <v>3.5534</v>
      </c>
      <c r="M65" s="310">
        <v>1.04</v>
      </c>
      <c r="N65" s="470">
        <f t="shared" si="4"/>
        <v>607682.853232</v>
      </c>
      <c r="O65" s="598">
        <v>70</v>
      </c>
      <c r="P65" s="604">
        <f t="shared" si="5"/>
        <v>60768.2853232</v>
      </c>
      <c r="Q65" s="673"/>
      <c r="R65" s="689">
        <v>61</v>
      </c>
      <c r="S65" s="291">
        <f t="shared" si="3"/>
        <v>131</v>
      </c>
      <c r="T65" s="891"/>
    </row>
    <row r="66" spans="1:20" ht="12.75">
      <c r="A66" s="285"/>
      <c r="B66" s="286"/>
      <c r="C66" s="286"/>
      <c r="D66" s="287"/>
      <c r="E66" s="388"/>
      <c r="F66" s="289"/>
      <c r="G66" s="389"/>
      <c r="H66" s="290"/>
      <c r="I66" s="233" t="s">
        <v>192</v>
      </c>
      <c r="J66" s="207">
        <v>18500</v>
      </c>
      <c r="K66" s="310">
        <v>234.91</v>
      </c>
      <c r="L66" s="310">
        <v>0.5845</v>
      </c>
      <c r="M66" s="310">
        <v>1.04</v>
      </c>
      <c r="N66" s="470">
        <f t="shared" si="4"/>
        <v>2641746.1798</v>
      </c>
      <c r="O66" s="598">
        <v>10283</v>
      </c>
      <c r="P66" s="604">
        <f t="shared" si="5"/>
        <v>1468382.4846964001</v>
      </c>
      <c r="Q66" s="673"/>
      <c r="R66" s="689">
        <v>4812</v>
      </c>
      <c r="S66" s="291">
        <f t="shared" si="3"/>
        <v>15095</v>
      </c>
      <c r="T66" s="891"/>
    </row>
    <row r="67" spans="1:20" ht="12.75">
      <c r="A67" s="285"/>
      <c r="B67" s="286"/>
      <c r="C67" s="286"/>
      <c r="D67" s="287"/>
      <c r="E67" s="388"/>
      <c r="F67" s="289"/>
      <c r="G67" s="389"/>
      <c r="H67" s="290"/>
      <c r="I67" s="233" t="s">
        <v>193</v>
      </c>
      <c r="J67" s="207">
        <v>0</v>
      </c>
      <c r="K67" s="310">
        <v>234.91</v>
      </c>
      <c r="L67" s="310">
        <v>1</v>
      </c>
      <c r="M67" s="310">
        <v>1.04</v>
      </c>
      <c r="N67" s="470">
        <f t="shared" si="4"/>
        <v>0</v>
      </c>
      <c r="O67" s="598">
        <v>0</v>
      </c>
      <c r="P67" s="604">
        <f t="shared" si="5"/>
        <v>0</v>
      </c>
      <c r="Q67" s="673"/>
      <c r="R67" s="689">
        <v>0</v>
      </c>
      <c r="S67" s="291">
        <f t="shared" si="3"/>
        <v>0</v>
      </c>
      <c r="T67" s="891"/>
    </row>
    <row r="68" spans="1:20" ht="12.75">
      <c r="A68" s="285"/>
      <c r="B68" s="286"/>
      <c r="C68" s="286"/>
      <c r="D68" s="287"/>
      <c r="E68" s="388"/>
      <c r="F68" s="289"/>
      <c r="G68" s="389"/>
      <c r="H68" s="290"/>
      <c r="I68" s="233" t="s">
        <v>194</v>
      </c>
      <c r="J68" s="207">
        <v>0</v>
      </c>
      <c r="K68" s="310">
        <v>234.91</v>
      </c>
      <c r="L68" s="310">
        <v>1</v>
      </c>
      <c r="M68" s="310">
        <v>1.04</v>
      </c>
      <c r="N68" s="470">
        <f t="shared" si="4"/>
        <v>0</v>
      </c>
      <c r="O68" s="598">
        <v>0</v>
      </c>
      <c r="P68" s="604">
        <f t="shared" si="5"/>
        <v>0</v>
      </c>
      <c r="Q68" s="673"/>
      <c r="R68" s="689">
        <v>0</v>
      </c>
      <c r="S68" s="291">
        <f t="shared" si="3"/>
        <v>0</v>
      </c>
      <c r="T68" s="891"/>
    </row>
    <row r="69" spans="1:20" ht="35.25" customHeight="1">
      <c r="A69" s="285"/>
      <c r="B69" s="286"/>
      <c r="C69" s="286"/>
      <c r="D69" s="287"/>
      <c r="E69" s="388"/>
      <c r="F69" s="289"/>
      <c r="G69" s="389"/>
      <c r="H69" s="290"/>
      <c r="I69" s="865" t="s">
        <v>383</v>
      </c>
      <c r="J69" s="518">
        <v>96</v>
      </c>
      <c r="K69" s="518">
        <v>234.91</v>
      </c>
      <c r="L69" s="518">
        <v>13.6</v>
      </c>
      <c r="M69" s="518">
        <v>1.04</v>
      </c>
      <c r="N69" s="866">
        <f t="shared" si="4"/>
        <v>318966.43584</v>
      </c>
      <c r="O69" s="598">
        <v>0</v>
      </c>
      <c r="P69" s="604">
        <f t="shared" si="5"/>
        <v>0</v>
      </c>
      <c r="Q69" s="673"/>
      <c r="R69" s="689">
        <v>0</v>
      </c>
      <c r="S69" s="291">
        <f t="shared" si="3"/>
        <v>0</v>
      </c>
      <c r="T69" s="891"/>
    </row>
    <row r="70" spans="1:20" ht="12.75">
      <c r="A70" s="285"/>
      <c r="B70" s="286"/>
      <c r="C70" s="286"/>
      <c r="D70" s="287"/>
      <c r="E70" s="388"/>
      <c r="F70" s="289"/>
      <c r="G70" s="389"/>
      <c r="H70" s="290"/>
      <c r="I70" s="233" t="s">
        <v>195</v>
      </c>
      <c r="J70" s="207">
        <v>320</v>
      </c>
      <c r="K70" s="310">
        <v>234.91</v>
      </c>
      <c r="L70" s="310">
        <v>1</v>
      </c>
      <c r="M70" s="310">
        <v>1.04</v>
      </c>
      <c r="N70" s="470">
        <f t="shared" si="4"/>
        <v>78178.048</v>
      </c>
      <c r="O70" s="598">
        <v>0</v>
      </c>
      <c r="P70" s="604">
        <f t="shared" si="5"/>
        <v>0</v>
      </c>
      <c r="Q70" s="673"/>
      <c r="R70" s="689">
        <v>0</v>
      </c>
      <c r="S70" s="291">
        <f t="shared" si="3"/>
        <v>0</v>
      </c>
      <c r="T70" s="891"/>
    </row>
    <row r="71" spans="1:20" ht="12.75">
      <c r="A71" s="285"/>
      <c r="B71" s="286"/>
      <c r="C71" s="286"/>
      <c r="D71" s="287"/>
      <c r="E71" s="388"/>
      <c r="F71" s="289"/>
      <c r="G71" s="389"/>
      <c r="H71" s="290"/>
      <c r="I71" s="233" t="s">
        <v>196</v>
      </c>
      <c r="J71" s="207">
        <v>320</v>
      </c>
      <c r="K71" s="310">
        <v>234.91</v>
      </c>
      <c r="L71" s="310">
        <v>1</v>
      </c>
      <c r="M71" s="310">
        <v>1.04</v>
      </c>
      <c r="N71" s="470">
        <f t="shared" si="4"/>
        <v>78178.048</v>
      </c>
      <c r="O71" s="598">
        <v>0</v>
      </c>
      <c r="P71" s="604">
        <f t="shared" si="5"/>
        <v>0</v>
      </c>
      <c r="Q71" s="673"/>
      <c r="R71" s="689">
        <v>0</v>
      </c>
      <c r="S71" s="291">
        <f t="shared" si="3"/>
        <v>0</v>
      </c>
      <c r="T71" s="891"/>
    </row>
    <row r="72" spans="1:20" ht="12.75">
      <c r="A72" s="285"/>
      <c r="B72" s="286"/>
      <c r="C72" s="286"/>
      <c r="D72" s="287"/>
      <c r="E72" s="388"/>
      <c r="F72" s="289"/>
      <c r="G72" s="389"/>
      <c r="H72" s="290"/>
      <c r="I72" s="233" t="s">
        <v>197</v>
      </c>
      <c r="J72" s="207">
        <v>320</v>
      </c>
      <c r="K72" s="310">
        <v>234.91</v>
      </c>
      <c r="L72" s="310">
        <v>1</v>
      </c>
      <c r="M72" s="310">
        <v>1.04</v>
      </c>
      <c r="N72" s="470">
        <f t="shared" si="4"/>
        <v>78178.048</v>
      </c>
      <c r="O72" s="598">
        <v>0</v>
      </c>
      <c r="P72" s="604">
        <f t="shared" si="5"/>
        <v>0</v>
      </c>
      <c r="Q72" s="673"/>
      <c r="R72" s="689">
        <v>0</v>
      </c>
      <c r="S72" s="291">
        <f t="shared" si="3"/>
        <v>0</v>
      </c>
      <c r="T72" s="891"/>
    </row>
    <row r="73" spans="1:20" ht="12.75">
      <c r="A73" s="285"/>
      <c r="B73" s="286"/>
      <c r="C73" s="286"/>
      <c r="D73" s="287"/>
      <c r="E73" s="388"/>
      <c r="F73" s="289"/>
      <c r="G73" s="389"/>
      <c r="H73" s="290"/>
      <c r="I73" s="233" t="s">
        <v>198</v>
      </c>
      <c r="J73" s="207">
        <v>0</v>
      </c>
      <c r="K73" s="310">
        <v>234.91</v>
      </c>
      <c r="L73" s="310">
        <v>1</v>
      </c>
      <c r="M73" s="310">
        <v>1.04</v>
      </c>
      <c r="N73" s="470">
        <f t="shared" si="4"/>
        <v>0</v>
      </c>
      <c r="O73" s="598">
        <v>0</v>
      </c>
      <c r="P73" s="604">
        <f t="shared" si="5"/>
        <v>0</v>
      </c>
      <c r="Q73" s="673"/>
      <c r="R73" s="689">
        <v>0</v>
      </c>
      <c r="S73" s="291">
        <f t="shared" si="3"/>
        <v>0</v>
      </c>
      <c r="T73" s="891"/>
    </row>
    <row r="74" spans="1:20" ht="12.75">
      <c r="A74" s="285"/>
      <c r="B74" s="286"/>
      <c r="C74" s="286"/>
      <c r="D74" s="287"/>
      <c r="E74" s="388"/>
      <c r="F74" s="289"/>
      <c r="G74" s="389"/>
      <c r="H74" s="290"/>
      <c r="I74" s="233" t="s">
        <v>199</v>
      </c>
      <c r="J74" s="207">
        <v>300</v>
      </c>
      <c r="K74" s="310">
        <v>234.91</v>
      </c>
      <c r="L74" s="310">
        <v>5.5814</v>
      </c>
      <c r="M74" s="310">
        <v>1.04</v>
      </c>
      <c r="N74" s="470">
        <f t="shared" si="4"/>
        <v>409071.52228800004</v>
      </c>
      <c r="O74" s="598">
        <v>0</v>
      </c>
      <c r="P74" s="604">
        <f t="shared" si="5"/>
        <v>0</v>
      </c>
      <c r="Q74" s="673"/>
      <c r="R74" s="689">
        <v>109</v>
      </c>
      <c r="S74" s="291">
        <f t="shared" si="3"/>
        <v>109</v>
      </c>
      <c r="T74" s="891"/>
    </row>
    <row r="75" spans="1:20" ht="12.75">
      <c r="A75" s="285"/>
      <c r="B75" s="286"/>
      <c r="C75" s="286"/>
      <c r="D75" s="287"/>
      <c r="E75" s="388"/>
      <c r="F75" s="289"/>
      <c r="G75" s="389"/>
      <c r="H75" s="290"/>
      <c r="I75" s="233" t="s">
        <v>200</v>
      </c>
      <c r="J75" s="207">
        <v>1020</v>
      </c>
      <c r="K75" s="310">
        <v>234.91</v>
      </c>
      <c r="L75" s="310">
        <v>9.6655</v>
      </c>
      <c r="M75" s="310">
        <v>1.04</v>
      </c>
      <c r="N75" s="470">
        <f t="shared" si="4"/>
        <v>2408570.379384</v>
      </c>
      <c r="O75" s="598">
        <v>94</v>
      </c>
      <c r="P75" s="604">
        <f t="shared" si="5"/>
        <v>221966.2898648</v>
      </c>
      <c r="Q75" s="673"/>
      <c r="R75" s="689">
        <v>188</v>
      </c>
      <c r="S75" s="291">
        <f t="shared" si="3"/>
        <v>282</v>
      </c>
      <c r="T75" s="891"/>
    </row>
    <row r="76" spans="1:20" ht="12.75">
      <c r="A76" s="285"/>
      <c r="B76" s="286"/>
      <c r="C76" s="286"/>
      <c r="D76" s="287"/>
      <c r="E76" s="388"/>
      <c r="F76" s="289"/>
      <c r="G76" s="389"/>
      <c r="H76" s="290"/>
      <c r="I76" s="233" t="s">
        <v>201</v>
      </c>
      <c r="J76" s="207">
        <v>0</v>
      </c>
      <c r="K76" s="310">
        <v>234.91</v>
      </c>
      <c r="L76" s="310">
        <v>1.83</v>
      </c>
      <c r="M76" s="310">
        <v>1.04</v>
      </c>
      <c r="N76" s="470">
        <f t="shared" si="4"/>
        <v>0</v>
      </c>
      <c r="O76" s="598">
        <v>0</v>
      </c>
      <c r="P76" s="604">
        <f t="shared" si="5"/>
        <v>0</v>
      </c>
      <c r="Q76" s="673"/>
      <c r="R76" s="689">
        <v>0</v>
      </c>
      <c r="S76" s="291">
        <f t="shared" si="3"/>
        <v>0</v>
      </c>
      <c r="T76" s="891"/>
    </row>
    <row r="77" spans="1:20" ht="12.75">
      <c r="A77" s="285"/>
      <c r="B77" s="286"/>
      <c r="C77" s="286"/>
      <c r="D77" s="287"/>
      <c r="E77" s="388"/>
      <c r="F77" s="289"/>
      <c r="G77" s="389"/>
      <c r="H77" s="290"/>
      <c r="I77" s="233" t="s">
        <v>85</v>
      </c>
      <c r="J77" s="207">
        <v>80</v>
      </c>
      <c r="K77" s="310">
        <v>234.91</v>
      </c>
      <c r="L77" s="310">
        <v>2.2829</v>
      </c>
      <c r="M77" s="310">
        <v>1.04</v>
      </c>
      <c r="N77" s="470">
        <f t="shared" si="4"/>
        <v>44618.1664448</v>
      </c>
      <c r="O77" s="598">
        <v>0</v>
      </c>
      <c r="P77" s="604">
        <f t="shared" si="5"/>
        <v>0</v>
      </c>
      <c r="Q77" s="673"/>
      <c r="R77" s="689">
        <v>80</v>
      </c>
      <c r="S77" s="291">
        <f t="shared" si="3"/>
        <v>80</v>
      </c>
      <c r="T77" s="891"/>
    </row>
    <row r="78" spans="1:20" ht="12.75">
      <c r="A78" s="285"/>
      <c r="B78" s="286"/>
      <c r="C78" s="286"/>
      <c r="D78" s="287"/>
      <c r="E78" s="388"/>
      <c r="F78" s="289"/>
      <c r="G78" s="389"/>
      <c r="H78" s="290"/>
      <c r="I78" s="233" t="s">
        <v>86</v>
      </c>
      <c r="J78" s="207">
        <v>210</v>
      </c>
      <c r="K78" s="310">
        <v>234.91</v>
      </c>
      <c r="L78" s="310">
        <v>1</v>
      </c>
      <c r="M78" s="310">
        <v>1.04</v>
      </c>
      <c r="N78" s="470">
        <f t="shared" si="4"/>
        <v>51304.344</v>
      </c>
      <c r="O78" s="598">
        <v>30</v>
      </c>
      <c r="P78" s="604">
        <f t="shared" si="5"/>
        <v>7329.192</v>
      </c>
      <c r="Q78" s="673"/>
      <c r="R78" s="689">
        <v>68</v>
      </c>
      <c r="S78" s="291">
        <f t="shared" si="3"/>
        <v>98</v>
      </c>
      <c r="T78" s="891"/>
    </row>
    <row r="79" spans="1:20" ht="12.75">
      <c r="A79" s="285"/>
      <c r="B79" s="286"/>
      <c r="C79" s="286"/>
      <c r="D79" s="287"/>
      <c r="E79" s="388"/>
      <c r="F79" s="289"/>
      <c r="G79" s="389"/>
      <c r="H79" s="290"/>
      <c r="I79" s="233" t="s">
        <v>202</v>
      </c>
      <c r="J79" s="207">
        <v>100</v>
      </c>
      <c r="K79" s="310">
        <v>234.91</v>
      </c>
      <c r="L79" s="310">
        <v>0.3585</v>
      </c>
      <c r="M79" s="310">
        <v>1.04</v>
      </c>
      <c r="N79" s="470">
        <f t="shared" si="4"/>
        <v>8758.38444</v>
      </c>
      <c r="O79" s="598">
        <v>100</v>
      </c>
      <c r="P79" s="604">
        <f t="shared" si="5"/>
        <v>8758.38444</v>
      </c>
      <c r="Q79" s="673"/>
      <c r="R79" s="689">
        <v>0</v>
      </c>
      <c r="S79" s="291">
        <f t="shared" si="3"/>
        <v>100</v>
      </c>
      <c r="T79" s="891"/>
    </row>
    <row r="80" spans="1:20" ht="12.75">
      <c r="A80" s="285"/>
      <c r="B80" s="286"/>
      <c r="C80" s="286"/>
      <c r="D80" s="287"/>
      <c r="E80" s="388"/>
      <c r="F80" s="289"/>
      <c r="G80" s="389"/>
      <c r="H80" s="290"/>
      <c r="I80" s="233" t="s">
        <v>203</v>
      </c>
      <c r="J80" s="207">
        <v>100</v>
      </c>
      <c r="K80" s="310">
        <v>234.91</v>
      </c>
      <c r="L80" s="310">
        <v>0.6705</v>
      </c>
      <c r="M80" s="310">
        <v>1.04</v>
      </c>
      <c r="N80" s="470">
        <f t="shared" si="4"/>
        <v>16380.744120000001</v>
      </c>
      <c r="O80" s="598">
        <v>100</v>
      </c>
      <c r="P80" s="604">
        <f t="shared" si="5"/>
        <v>16380.74412</v>
      </c>
      <c r="Q80" s="673"/>
      <c r="R80" s="689">
        <v>0</v>
      </c>
      <c r="S80" s="291">
        <f t="shared" si="3"/>
        <v>100</v>
      </c>
      <c r="T80" s="891"/>
    </row>
    <row r="81" spans="1:20" ht="12.75">
      <c r="A81" s="285"/>
      <c r="B81" s="286"/>
      <c r="C81" s="286"/>
      <c r="D81" s="287"/>
      <c r="E81" s="388"/>
      <c r="F81" s="289"/>
      <c r="G81" s="389"/>
      <c r="H81" s="290"/>
      <c r="I81" s="233" t="s">
        <v>204</v>
      </c>
      <c r="J81" s="207">
        <v>100</v>
      </c>
      <c r="K81" s="310">
        <v>234.91</v>
      </c>
      <c r="L81" s="310">
        <v>0.6653</v>
      </c>
      <c r="M81" s="310">
        <v>1.04</v>
      </c>
      <c r="N81" s="470">
        <f t="shared" si="4"/>
        <v>16253.704792</v>
      </c>
      <c r="O81" s="598">
        <v>100</v>
      </c>
      <c r="P81" s="604">
        <f t="shared" si="5"/>
        <v>16253.704791999999</v>
      </c>
      <c r="Q81" s="673"/>
      <c r="R81" s="689">
        <v>0</v>
      </c>
      <c r="S81" s="291">
        <f t="shared" si="3"/>
        <v>100</v>
      </c>
      <c r="T81" s="891"/>
    </row>
    <row r="82" spans="1:20" ht="12.75">
      <c r="A82" s="285"/>
      <c r="B82" s="286"/>
      <c r="C82" s="286"/>
      <c r="D82" s="287"/>
      <c r="E82" s="388"/>
      <c r="F82" s="289"/>
      <c r="G82" s="389"/>
      <c r="H82" s="290"/>
      <c r="I82" s="233" t="s">
        <v>205</v>
      </c>
      <c r="J82" s="207">
        <v>0</v>
      </c>
      <c r="K82" s="310">
        <v>234.91</v>
      </c>
      <c r="L82" s="310">
        <v>1</v>
      </c>
      <c r="M82" s="310">
        <v>1.04</v>
      </c>
      <c r="N82" s="470">
        <f t="shared" si="4"/>
        <v>0</v>
      </c>
      <c r="O82" s="598">
        <v>0</v>
      </c>
      <c r="P82" s="604">
        <f t="shared" si="5"/>
        <v>0</v>
      </c>
      <c r="Q82" s="673"/>
      <c r="R82" s="689">
        <v>0</v>
      </c>
      <c r="S82" s="291">
        <f t="shared" si="3"/>
        <v>0</v>
      </c>
      <c r="T82" s="891"/>
    </row>
    <row r="83" spans="1:20" ht="12.75">
      <c r="A83" s="285"/>
      <c r="B83" s="286"/>
      <c r="C83" s="286"/>
      <c r="D83" s="287"/>
      <c r="E83" s="388"/>
      <c r="F83" s="289"/>
      <c r="G83" s="389"/>
      <c r="H83" s="290"/>
      <c r="I83" s="233" t="s">
        <v>87</v>
      </c>
      <c r="J83" s="207">
        <v>180</v>
      </c>
      <c r="K83" s="310">
        <v>234.91</v>
      </c>
      <c r="L83" s="310">
        <v>1.8092</v>
      </c>
      <c r="M83" s="310">
        <v>1.04</v>
      </c>
      <c r="N83" s="470">
        <f t="shared" si="4"/>
        <v>79559.8449984</v>
      </c>
      <c r="O83" s="598">
        <v>0</v>
      </c>
      <c r="P83" s="604">
        <f t="shared" si="5"/>
        <v>0</v>
      </c>
      <c r="Q83" s="673"/>
      <c r="R83" s="689">
        <v>0</v>
      </c>
      <c r="S83" s="291">
        <f t="shared" si="3"/>
        <v>0</v>
      </c>
      <c r="T83" s="891"/>
    </row>
    <row r="84" spans="1:20" ht="12.75">
      <c r="A84" s="285"/>
      <c r="B84" s="286"/>
      <c r="C84" s="286"/>
      <c r="D84" s="287"/>
      <c r="E84" s="388"/>
      <c r="F84" s="289"/>
      <c r="G84" s="389"/>
      <c r="H84" s="290"/>
      <c r="I84" s="233" t="s">
        <v>86</v>
      </c>
      <c r="J84" s="207">
        <v>300</v>
      </c>
      <c r="K84" s="310">
        <v>234.91</v>
      </c>
      <c r="L84" s="310">
        <v>10.779</v>
      </c>
      <c r="M84" s="310">
        <v>1.04</v>
      </c>
      <c r="N84" s="470">
        <f t="shared" si="4"/>
        <v>790013.6056799999</v>
      </c>
      <c r="O84" s="598">
        <v>34</v>
      </c>
      <c r="P84" s="604">
        <f t="shared" si="5"/>
        <v>89534.87531039999</v>
      </c>
      <c r="Q84" s="673"/>
      <c r="R84" s="689">
        <v>102</v>
      </c>
      <c r="S84" s="291">
        <f t="shared" si="3"/>
        <v>136</v>
      </c>
      <c r="T84" s="891"/>
    </row>
    <row r="85" spans="1:20" ht="12.75">
      <c r="A85" s="285"/>
      <c r="B85" s="286"/>
      <c r="C85" s="286"/>
      <c r="D85" s="287"/>
      <c r="E85" s="388"/>
      <c r="F85" s="289"/>
      <c r="G85" s="389"/>
      <c r="H85" s="290"/>
      <c r="I85" s="233" t="s">
        <v>88</v>
      </c>
      <c r="J85" s="207">
        <v>0</v>
      </c>
      <c r="K85" s="310">
        <v>234.91</v>
      </c>
      <c r="L85" s="310">
        <v>8.8453</v>
      </c>
      <c r="M85" s="310">
        <v>1.04</v>
      </c>
      <c r="N85" s="470">
        <f t="shared" si="4"/>
        <v>0</v>
      </c>
      <c r="O85" s="598">
        <v>0</v>
      </c>
      <c r="P85" s="604">
        <f t="shared" si="5"/>
        <v>0</v>
      </c>
      <c r="Q85" s="673"/>
      <c r="R85" s="689">
        <v>0</v>
      </c>
      <c r="S85" s="291">
        <f t="shared" si="3"/>
        <v>0</v>
      </c>
      <c r="T85" s="891"/>
    </row>
    <row r="86" spans="1:20" ht="12.75">
      <c r="A86" s="285"/>
      <c r="B86" s="286"/>
      <c r="C86" s="286"/>
      <c r="D86" s="287"/>
      <c r="E86" s="388"/>
      <c r="F86" s="289"/>
      <c r="G86" s="389"/>
      <c r="H86" s="290"/>
      <c r="I86" s="233" t="s">
        <v>206</v>
      </c>
      <c r="J86" s="207">
        <v>0</v>
      </c>
      <c r="K86" s="310">
        <v>234.91</v>
      </c>
      <c r="L86" s="310">
        <v>2.1659</v>
      </c>
      <c r="M86" s="310">
        <v>1.04</v>
      </c>
      <c r="N86" s="470">
        <f t="shared" si="4"/>
        <v>0</v>
      </c>
      <c r="O86" s="598">
        <v>0</v>
      </c>
      <c r="P86" s="604">
        <f t="shared" si="5"/>
        <v>0</v>
      </c>
      <c r="Q86" s="673"/>
      <c r="R86" s="689">
        <v>0</v>
      </c>
      <c r="S86" s="291">
        <f t="shared" si="3"/>
        <v>0</v>
      </c>
      <c r="T86" s="891"/>
    </row>
    <row r="87" spans="1:20" ht="17.25">
      <c r="A87" s="285"/>
      <c r="B87" s="286"/>
      <c r="C87" s="286"/>
      <c r="D87" s="287"/>
      <c r="E87" s="388"/>
      <c r="F87" s="289"/>
      <c r="G87" s="389"/>
      <c r="H87" s="290"/>
      <c r="I87" s="291" t="s">
        <v>89</v>
      </c>
      <c r="J87" s="207">
        <v>280</v>
      </c>
      <c r="K87" s="310">
        <v>234.91</v>
      </c>
      <c r="L87" s="310">
        <v>4.0229</v>
      </c>
      <c r="M87" s="310">
        <v>1.04</v>
      </c>
      <c r="N87" s="470">
        <f t="shared" si="4"/>
        <v>275189.6606368</v>
      </c>
      <c r="O87" s="598">
        <v>16</v>
      </c>
      <c r="P87" s="604">
        <f t="shared" si="5"/>
        <v>15725.12346496</v>
      </c>
      <c r="Q87" s="673"/>
      <c r="R87" s="689">
        <v>53</v>
      </c>
      <c r="S87" s="291">
        <f t="shared" si="3"/>
        <v>69</v>
      </c>
      <c r="T87" s="891"/>
    </row>
    <row r="88" spans="1:20" ht="17.25">
      <c r="A88" s="285"/>
      <c r="B88" s="286"/>
      <c r="C88" s="286"/>
      <c r="D88" s="287"/>
      <c r="E88" s="388"/>
      <c r="F88" s="289"/>
      <c r="G88" s="389"/>
      <c r="H88" s="290"/>
      <c r="I88" s="291" t="s">
        <v>90</v>
      </c>
      <c r="J88" s="207">
        <v>10</v>
      </c>
      <c r="K88" s="310">
        <v>234.91</v>
      </c>
      <c r="L88" s="310">
        <v>1</v>
      </c>
      <c r="M88" s="310">
        <v>1.04</v>
      </c>
      <c r="N88" s="470">
        <f t="shared" si="4"/>
        <v>2443.064</v>
      </c>
      <c r="O88" s="598">
        <v>0</v>
      </c>
      <c r="P88" s="604">
        <f t="shared" si="5"/>
        <v>0</v>
      </c>
      <c r="Q88" s="673"/>
      <c r="R88" s="689">
        <v>4</v>
      </c>
      <c r="S88" s="291">
        <f t="shared" si="3"/>
        <v>4</v>
      </c>
      <c r="T88" s="891"/>
    </row>
    <row r="89" spans="1:20" ht="17.25">
      <c r="A89" s="285"/>
      <c r="B89" s="286"/>
      <c r="C89" s="286"/>
      <c r="D89" s="287"/>
      <c r="E89" s="388"/>
      <c r="F89" s="289"/>
      <c r="G89" s="389"/>
      <c r="H89" s="290"/>
      <c r="I89" s="291" t="s">
        <v>91</v>
      </c>
      <c r="J89" s="207">
        <v>10</v>
      </c>
      <c r="K89" s="310">
        <v>234.91</v>
      </c>
      <c r="L89" s="310">
        <v>1</v>
      </c>
      <c r="M89" s="310">
        <v>1.04</v>
      </c>
      <c r="N89" s="470">
        <f t="shared" si="4"/>
        <v>2443.064</v>
      </c>
      <c r="O89" s="598">
        <v>0</v>
      </c>
      <c r="P89" s="604">
        <f t="shared" si="5"/>
        <v>0</v>
      </c>
      <c r="Q89" s="673"/>
      <c r="R89" s="689">
        <v>4</v>
      </c>
      <c r="S89" s="291">
        <f t="shared" si="3"/>
        <v>4</v>
      </c>
      <c r="T89" s="891"/>
    </row>
    <row r="90" spans="1:20" ht="12.75">
      <c r="A90" s="285"/>
      <c r="B90" s="286"/>
      <c r="C90" s="286"/>
      <c r="D90" s="287"/>
      <c r="E90" s="388"/>
      <c r="F90" s="289"/>
      <c r="G90" s="389"/>
      <c r="H90" s="290"/>
      <c r="I90" s="233" t="s">
        <v>92</v>
      </c>
      <c r="J90" s="207">
        <v>250</v>
      </c>
      <c r="K90" s="310">
        <v>234.91</v>
      </c>
      <c r="L90" s="310">
        <v>1</v>
      </c>
      <c r="M90" s="310">
        <v>1.04</v>
      </c>
      <c r="N90" s="470">
        <f t="shared" si="4"/>
        <v>61076.6</v>
      </c>
      <c r="O90" s="598">
        <v>8</v>
      </c>
      <c r="P90" s="604">
        <f t="shared" si="5"/>
        <v>1954.4512</v>
      </c>
      <c r="Q90" s="673"/>
      <c r="R90" s="689">
        <v>242</v>
      </c>
      <c r="S90" s="291">
        <f t="shared" si="3"/>
        <v>250</v>
      </c>
      <c r="T90" s="891"/>
    </row>
    <row r="91" spans="1:20" ht="12.75">
      <c r="A91" s="285"/>
      <c r="B91" s="286"/>
      <c r="C91" s="286"/>
      <c r="D91" s="287"/>
      <c r="E91" s="388"/>
      <c r="F91" s="289"/>
      <c r="G91" s="389"/>
      <c r="H91" s="290"/>
      <c r="I91" s="233" t="s">
        <v>93</v>
      </c>
      <c r="J91" s="207">
        <v>250</v>
      </c>
      <c r="K91" s="310">
        <v>234.91</v>
      </c>
      <c r="L91" s="310">
        <v>1</v>
      </c>
      <c r="M91" s="310">
        <v>1.04</v>
      </c>
      <c r="N91" s="470">
        <f t="shared" si="4"/>
        <v>61076.6</v>
      </c>
      <c r="O91" s="598">
        <v>8</v>
      </c>
      <c r="P91" s="604">
        <f t="shared" si="5"/>
        <v>1954.4512</v>
      </c>
      <c r="Q91" s="673"/>
      <c r="R91" s="689">
        <v>242</v>
      </c>
      <c r="S91" s="291">
        <f t="shared" si="3"/>
        <v>250</v>
      </c>
      <c r="T91" s="891"/>
    </row>
    <row r="92" spans="1:20" ht="12.75">
      <c r="A92" s="285"/>
      <c r="B92" s="286"/>
      <c r="C92" s="286"/>
      <c r="D92" s="287"/>
      <c r="E92" s="388"/>
      <c r="F92" s="289"/>
      <c r="G92" s="389"/>
      <c r="H92" s="290"/>
      <c r="I92" s="233" t="s">
        <v>94</v>
      </c>
      <c r="J92" s="207">
        <v>250</v>
      </c>
      <c r="K92" s="310">
        <v>234.91</v>
      </c>
      <c r="L92" s="310">
        <v>1</v>
      </c>
      <c r="M92" s="310">
        <v>1.04</v>
      </c>
      <c r="N92" s="470">
        <f t="shared" si="4"/>
        <v>61076.6</v>
      </c>
      <c r="O92" s="598">
        <v>8</v>
      </c>
      <c r="P92" s="604">
        <f t="shared" si="5"/>
        <v>1954.4512</v>
      </c>
      <c r="Q92" s="673"/>
      <c r="R92" s="689">
        <v>242</v>
      </c>
      <c r="S92" s="291">
        <f t="shared" si="3"/>
        <v>250</v>
      </c>
      <c r="T92" s="891"/>
    </row>
    <row r="93" spans="1:20" ht="12.75">
      <c r="A93" s="285"/>
      <c r="B93" s="286"/>
      <c r="C93" s="286"/>
      <c r="D93" s="287"/>
      <c r="E93" s="388"/>
      <c r="F93" s="289"/>
      <c r="G93" s="389"/>
      <c r="H93" s="290"/>
      <c r="I93" s="233" t="s">
        <v>95</v>
      </c>
      <c r="J93" s="207">
        <v>10</v>
      </c>
      <c r="K93" s="310">
        <v>234.91</v>
      </c>
      <c r="L93" s="310">
        <v>1</v>
      </c>
      <c r="M93" s="310">
        <v>1.04</v>
      </c>
      <c r="N93" s="470">
        <f t="shared" si="4"/>
        <v>2443.064</v>
      </c>
      <c r="O93" s="598">
        <v>0</v>
      </c>
      <c r="P93" s="604">
        <f t="shared" si="5"/>
        <v>0</v>
      </c>
      <c r="Q93" s="673"/>
      <c r="R93" s="689">
        <v>10</v>
      </c>
      <c r="S93" s="291">
        <f t="shared" si="3"/>
        <v>10</v>
      </c>
      <c r="T93" s="891"/>
    </row>
    <row r="94" spans="1:20" ht="12.75">
      <c r="A94" s="285"/>
      <c r="B94" s="286"/>
      <c r="C94" s="286"/>
      <c r="D94" s="287"/>
      <c r="E94" s="388"/>
      <c r="F94" s="289"/>
      <c r="G94" s="389"/>
      <c r="H94" s="290"/>
      <c r="I94" s="233" t="s">
        <v>96</v>
      </c>
      <c r="J94" s="207">
        <v>250</v>
      </c>
      <c r="K94" s="310">
        <v>234.91</v>
      </c>
      <c r="L94" s="310">
        <v>1</v>
      </c>
      <c r="M94" s="310">
        <v>1.04</v>
      </c>
      <c r="N94" s="470">
        <f t="shared" si="4"/>
        <v>61076.6</v>
      </c>
      <c r="O94" s="598">
        <v>8</v>
      </c>
      <c r="P94" s="604">
        <f t="shared" si="5"/>
        <v>1954.4512</v>
      </c>
      <c r="Q94" s="673"/>
      <c r="R94" s="689">
        <v>242</v>
      </c>
      <c r="S94" s="291">
        <f t="shared" si="3"/>
        <v>250</v>
      </c>
      <c r="T94" s="891"/>
    </row>
    <row r="95" spans="1:20" ht="17.25">
      <c r="A95" s="285"/>
      <c r="B95" s="286"/>
      <c r="C95" s="286"/>
      <c r="D95" s="287"/>
      <c r="E95" s="388"/>
      <c r="F95" s="289"/>
      <c r="G95" s="389"/>
      <c r="H95" s="290"/>
      <c r="I95" s="291" t="s">
        <v>98</v>
      </c>
      <c r="J95" s="207">
        <v>1700</v>
      </c>
      <c r="K95" s="310">
        <v>234.91</v>
      </c>
      <c r="L95" s="310">
        <v>0.4768</v>
      </c>
      <c r="M95" s="310">
        <v>1.04</v>
      </c>
      <c r="N95" s="470">
        <f t="shared" si="4"/>
        <v>198024.99558400002</v>
      </c>
      <c r="O95" s="598">
        <v>375</v>
      </c>
      <c r="P95" s="604">
        <f t="shared" si="5"/>
        <v>43681.98432</v>
      </c>
      <c r="Q95" s="673"/>
      <c r="R95" s="689">
        <v>530</v>
      </c>
      <c r="S95" s="291">
        <f t="shared" si="3"/>
        <v>905</v>
      </c>
      <c r="T95" s="891"/>
    </row>
    <row r="96" spans="1:20" ht="17.25">
      <c r="A96" s="285"/>
      <c r="B96" s="286"/>
      <c r="C96" s="286"/>
      <c r="D96" s="287"/>
      <c r="E96" s="388"/>
      <c r="F96" s="289"/>
      <c r="G96" s="389"/>
      <c r="H96" s="290"/>
      <c r="I96" s="291" t="s">
        <v>99</v>
      </c>
      <c r="J96" s="207">
        <v>1700</v>
      </c>
      <c r="K96" s="310">
        <v>234.91</v>
      </c>
      <c r="L96" s="310">
        <v>0.4768</v>
      </c>
      <c r="M96" s="310">
        <v>1.04</v>
      </c>
      <c r="N96" s="470">
        <f t="shared" si="4"/>
        <v>198024.99558400002</v>
      </c>
      <c r="O96" s="598">
        <v>375</v>
      </c>
      <c r="P96" s="604">
        <f t="shared" si="5"/>
        <v>43681.98432</v>
      </c>
      <c r="Q96" s="673"/>
      <c r="R96" s="689">
        <v>530</v>
      </c>
      <c r="S96" s="291">
        <f t="shared" si="3"/>
        <v>905</v>
      </c>
      <c r="T96" s="891"/>
    </row>
    <row r="97" spans="1:20" ht="17.25">
      <c r="A97" s="285"/>
      <c r="B97" s="286"/>
      <c r="C97" s="286"/>
      <c r="D97" s="287"/>
      <c r="E97" s="388"/>
      <c r="F97" s="289"/>
      <c r="G97" s="389"/>
      <c r="H97" s="290"/>
      <c r="I97" s="291" t="s">
        <v>100</v>
      </c>
      <c r="J97" s="207">
        <v>1700</v>
      </c>
      <c r="K97" s="310">
        <v>234.91</v>
      </c>
      <c r="L97" s="310">
        <v>0.4768</v>
      </c>
      <c r="M97" s="310">
        <v>1.04</v>
      </c>
      <c r="N97" s="470">
        <f t="shared" si="4"/>
        <v>198024.99558400002</v>
      </c>
      <c r="O97" s="598">
        <v>375</v>
      </c>
      <c r="P97" s="604">
        <f t="shared" si="5"/>
        <v>43681.98432</v>
      </c>
      <c r="Q97" s="673"/>
      <c r="R97" s="689">
        <v>530</v>
      </c>
      <c r="S97" s="291">
        <f t="shared" si="3"/>
        <v>905</v>
      </c>
      <c r="T97" s="891"/>
    </row>
    <row r="98" spans="1:20" ht="17.25">
      <c r="A98" s="285"/>
      <c r="B98" s="286"/>
      <c r="C98" s="286"/>
      <c r="D98" s="287"/>
      <c r="E98" s="388"/>
      <c r="F98" s="289"/>
      <c r="G98" s="389"/>
      <c r="H98" s="290"/>
      <c r="I98" s="291" t="s">
        <v>97</v>
      </c>
      <c r="J98" s="207">
        <v>1600</v>
      </c>
      <c r="K98" s="310">
        <v>234.91</v>
      </c>
      <c r="L98" s="310">
        <v>1</v>
      </c>
      <c r="M98" s="310">
        <v>1.04</v>
      </c>
      <c r="N98" s="470">
        <f t="shared" si="4"/>
        <v>390890.24</v>
      </c>
      <c r="O98" s="598">
        <v>306</v>
      </c>
      <c r="P98" s="604">
        <f t="shared" si="5"/>
        <v>74757.75839999999</v>
      </c>
      <c r="Q98" s="673"/>
      <c r="R98" s="689">
        <v>563</v>
      </c>
      <c r="S98" s="291">
        <f t="shared" si="3"/>
        <v>869</v>
      </c>
      <c r="T98" s="891"/>
    </row>
    <row r="99" spans="1:20" ht="12.75">
      <c r="A99" s="285"/>
      <c r="B99" s="286"/>
      <c r="C99" s="286"/>
      <c r="D99" s="287"/>
      <c r="E99" s="388"/>
      <c r="F99" s="289"/>
      <c r="G99" s="389"/>
      <c r="H99" s="290"/>
      <c r="I99" s="291"/>
      <c r="J99" s="207">
        <v>0</v>
      </c>
      <c r="K99" s="310">
        <v>234.91</v>
      </c>
      <c r="L99" s="310">
        <v>1</v>
      </c>
      <c r="M99" s="310">
        <v>1.04</v>
      </c>
      <c r="N99" s="470">
        <f t="shared" si="4"/>
        <v>0</v>
      </c>
      <c r="O99" s="598">
        <v>0</v>
      </c>
      <c r="P99" s="604">
        <f t="shared" si="5"/>
        <v>0</v>
      </c>
      <c r="Q99" s="673"/>
      <c r="R99" s="689">
        <v>0</v>
      </c>
      <c r="S99" s="291">
        <f t="shared" si="3"/>
        <v>0</v>
      </c>
      <c r="T99" s="891"/>
    </row>
    <row r="100" spans="1:20" ht="12.75">
      <c r="A100" s="285"/>
      <c r="B100" s="286"/>
      <c r="C100" s="286"/>
      <c r="D100" s="287"/>
      <c r="E100" s="388"/>
      <c r="F100" s="289"/>
      <c r="G100" s="389"/>
      <c r="H100" s="290"/>
      <c r="I100" s="572" t="s">
        <v>316</v>
      </c>
      <c r="J100" s="207"/>
      <c r="K100" s="310"/>
      <c r="L100" s="310"/>
      <c r="M100" s="310"/>
      <c r="N100" s="470">
        <f t="shared" si="4"/>
        <v>0</v>
      </c>
      <c r="O100" s="598">
        <v>0</v>
      </c>
      <c r="P100" s="604">
        <f t="shared" si="5"/>
        <v>0</v>
      </c>
      <c r="Q100" s="673"/>
      <c r="R100" s="689">
        <v>0</v>
      </c>
      <c r="S100" s="291">
        <f t="shared" si="3"/>
        <v>0</v>
      </c>
      <c r="T100" s="891"/>
    </row>
    <row r="101" spans="1:20" ht="12.75">
      <c r="A101" s="285"/>
      <c r="B101" s="286"/>
      <c r="C101" s="286"/>
      <c r="D101" s="287"/>
      <c r="E101" s="388"/>
      <c r="F101" s="289"/>
      <c r="G101" s="389"/>
      <c r="H101" s="290"/>
      <c r="I101" s="572"/>
      <c r="J101" s="207"/>
      <c r="K101" s="310"/>
      <c r="L101" s="310"/>
      <c r="M101" s="310"/>
      <c r="N101" s="470">
        <f t="shared" si="4"/>
        <v>0</v>
      </c>
      <c r="O101" s="598">
        <v>0</v>
      </c>
      <c r="P101" s="604">
        <f t="shared" si="5"/>
        <v>0</v>
      </c>
      <c r="Q101" s="673"/>
      <c r="R101" s="689">
        <v>0</v>
      </c>
      <c r="S101" s="291">
        <f t="shared" si="3"/>
        <v>0</v>
      </c>
      <c r="T101" s="891"/>
    </row>
    <row r="102" spans="1:20" ht="13.5" thickBot="1">
      <c r="A102" s="293"/>
      <c r="B102" s="294"/>
      <c r="C102" s="294"/>
      <c r="D102" s="295"/>
      <c r="E102" s="390"/>
      <c r="F102" s="297"/>
      <c r="G102" s="391"/>
      <c r="H102" s="298"/>
      <c r="I102" s="572"/>
      <c r="J102" s="207"/>
      <c r="K102" s="310"/>
      <c r="L102" s="310"/>
      <c r="M102" s="310"/>
      <c r="N102" s="470">
        <f t="shared" si="4"/>
        <v>0</v>
      </c>
      <c r="O102" s="598">
        <v>0</v>
      </c>
      <c r="P102" s="604">
        <f t="shared" si="5"/>
        <v>0</v>
      </c>
      <c r="Q102" s="673"/>
      <c r="R102" s="689">
        <v>0</v>
      </c>
      <c r="S102" s="291">
        <f t="shared" si="3"/>
        <v>0</v>
      </c>
      <c r="T102" s="891"/>
    </row>
    <row r="103" spans="1:20" ht="137.25" thickBot="1">
      <c r="A103" s="78" t="s">
        <v>0</v>
      </c>
      <c r="B103" s="79" t="s">
        <v>5</v>
      </c>
      <c r="C103" s="79" t="s">
        <v>3</v>
      </c>
      <c r="D103" s="439" t="s">
        <v>165</v>
      </c>
      <c r="E103" s="440" t="s">
        <v>213</v>
      </c>
      <c r="F103" s="409" t="s">
        <v>242</v>
      </c>
      <c r="G103" s="410" t="s">
        <v>170</v>
      </c>
      <c r="H103" s="408" t="s">
        <v>287</v>
      </c>
      <c r="I103" s="14"/>
      <c r="J103" s="29">
        <f>J104+J105+J106+J107+J108+J109+J110+J111+J112+J113+J115+J117+J118+J119+J120+J121+J122+J123+J124+J125+J127+J128+J129+J126+J116+J114</f>
        <v>53700</v>
      </c>
      <c r="K103" s="13"/>
      <c r="L103" s="335"/>
      <c r="M103" s="335"/>
      <c r="N103" s="38">
        <f>N104+N105+N106+N107+N108+N109+N110+N111+N112+N113+N115+N117+N118+N119+N120+N121+N122+N123+N124+N125+N127+N128+N129+N116+N114+N126</f>
        <v>543035.97504</v>
      </c>
      <c r="O103" s="38">
        <f>O104+O105+O106+O107+O108+O109+O110+O111+O112+O113+O115+O117+O118+O119+O120+O121+O122+O123+O124+O125+O127+O128+O129+O116+O114+O126</f>
        <v>179</v>
      </c>
      <c r="P103" s="38">
        <f>P104+P105+P106+P107+P108+P109+P110+P111+P112+P113+P115+P117+P118+P119+P120+P121+P122+P123+P124+P125+P127+P128+P129+P126+P116+P114</f>
        <v>7131.789600000001</v>
      </c>
      <c r="Q103" s="674">
        <f>O103*100/J103</f>
        <v>0.3333333333333333</v>
      </c>
      <c r="R103" s="687">
        <f>R104+R105+R106+R107+R108+R109+R110+R111+R112+R113+R115+R117+R118+R119+R120+R121+R122+R123+R124+R125+R127+R128+R129+R126+R116+R114</f>
        <v>13235</v>
      </c>
      <c r="S103" s="688">
        <f>O103+R103</f>
        <v>13414</v>
      </c>
      <c r="T103" s="891">
        <f>S103*100/J103</f>
        <v>24.97951582867784</v>
      </c>
    </row>
    <row r="104" spans="1:20" ht="12.75">
      <c r="A104" s="44"/>
      <c r="B104" s="279"/>
      <c r="C104" s="279"/>
      <c r="D104" s="280"/>
      <c r="E104" s="281"/>
      <c r="F104" s="282"/>
      <c r="G104" s="282"/>
      <c r="H104" s="283"/>
      <c r="I104" s="284" t="s">
        <v>103</v>
      </c>
      <c r="J104" s="207">
        <v>500</v>
      </c>
      <c r="K104" s="310">
        <v>38.31</v>
      </c>
      <c r="L104" s="310">
        <v>1</v>
      </c>
      <c r="M104" s="310">
        <v>1.04</v>
      </c>
      <c r="N104" s="208">
        <f>J104*K104*L104*M104</f>
        <v>19921.2</v>
      </c>
      <c r="O104" s="598">
        <v>35</v>
      </c>
      <c r="P104" s="604">
        <f>K104*L104*O104*M104</f>
        <v>1394.4840000000002</v>
      </c>
      <c r="Q104" s="673"/>
      <c r="R104" s="689">
        <v>455</v>
      </c>
      <c r="S104" s="291">
        <f aca="true" t="shared" si="6" ref="S104:S129">O104+R104</f>
        <v>490</v>
      </c>
      <c r="T104" s="891"/>
    </row>
    <row r="105" spans="1:20" ht="12.75">
      <c r="A105" s="50"/>
      <c r="B105" s="286"/>
      <c r="C105" s="286"/>
      <c r="D105" s="287"/>
      <c r="E105" s="288"/>
      <c r="F105" s="289"/>
      <c r="G105" s="289"/>
      <c r="H105" s="290"/>
      <c r="I105" s="284" t="s">
        <v>104</v>
      </c>
      <c r="J105" s="207">
        <v>48000</v>
      </c>
      <c r="K105" s="310">
        <v>38.31</v>
      </c>
      <c r="L105" s="310">
        <v>0.1652</v>
      </c>
      <c r="M105" s="310">
        <v>1.04</v>
      </c>
      <c r="N105" s="208">
        <f aca="true" t="shared" si="7" ref="N105:N129">J105*K105*L105*M105</f>
        <v>315934.29504000006</v>
      </c>
      <c r="O105" s="598">
        <v>0</v>
      </c>
      <c r="P105" s="604">
        <f aca="true" t="shared" si="8" ref="P105:P129">K105*L105*O105*M105</f>
        <v>0</v>
      </c>
      <c r="Q105" s="673"/>
      <c r="R105" s="689">
        <v>12000</v>
      </c>
      <c r="S105" s="291">
        <f t="shared" si="6"/>
        <v>12000</v>
      </c>
      <c r="T105" s="891"/>
    </row>
    <row r="106" spans="1:20" ht="12.75">
      <c r="A106" s="50"/>
      <c r="B106" s="286"/>
      <c r="C106" s="286"/>
      <c r="D106" s="287"/>
      <c r="E106" s="288"/>
      <c r="F106" s="289"/>
      <c r="G106" s="289"/>
      <c r="H106" s="290"/>
      <c r="I106" s="233" t="s">
        <v>109</v>
      </c>
      <c r="J106" s="207">
        <v>0</v>
      </c>
      <c r="K106" s="310">
        <v>38.31</v>
      </c>
      <c r="L106" s="310">
        <v>1</v>
      </c>
      <c r="M106" s="310">
        <v>1.04</v>
      </c>
      <c r="N106" s="208">
        <f t="shared" si="7"/>
        <v>0</v>
      </c>
      <c r="O106" s="598">
        <v>0</v>
      </c>
      <c r="P106" s="604">
        <f t="shared" si="8"/>
        <v>0</v>
      </c>
      <c r="Q106" s="673"/>
      <c r="R106" s="689">
        <v>0</v>
      </c>
      <c r="S106" s="291">
        <f t="shared" si="6"/>
        <v>0</v>
      </c>
      <c r="T106" s="891"/>
    </row>
    <row r="107" spans="1:20" ht="16.5" customHeight="1">
      <c r="A107" s="50"/>
      <c r="B107" s="286"/>
      <c r="C107" s="286"/>
      <c r="D107" s="287"/>
      <c r="E107" s="288"/>
      <c r="F107" s="289"/>
      <c r="G107" s="289"/>
      <c r="H107" s="290"/>
      <c r="I107" s="291" t="s">
        <v>208</v>
      </c>
      <c r="J107" s="207">
        <v>0</v>
      </c>
      <c r="K107" s="310">
        <v>38.31</v>
      </c>
      <c r="L107" s="310">
        <v>1</v>
      </c>
      <c r="M107" s="310">
        <v>1.04</v>
      </c>
      <c r="N107" s="208">
        <f t="shared" si="7"/>
        <v>0</v>
      </c>
      <c r="O107" s="598">
        <v>0</v>
      </c>
      <c r="P107" s="604">
        <f t="shared" si="8"/>
        <v>0</v>
      </c>
      <c r="Q107" s="673"/>
      <c r="R107" s="689">
        <v>0</v>
      </c>
      <c r="S107" s="291">
        <f t="shared" si="6"/>
        <v>0</v>
      </c>
      <c r="T107" s="891"/>
    </row>
    <row r="108" spans="1:20" ht="12.75">
      <c r="A108" s="50"/>
      <c r="B108" s="286"/>
      <c r="C108" s="286"/>
      <c r="D108" s="287"/>
      <c r="E108" s="288"/>
      <c r="F108" s="289"/>
      <c r="G108" s="289"/>
      <c r="H108" s="290"/>
      <c r="I108" s="233" t="s">
        <v>108</v>
      </c>
      <c r="J108" s="207">
        <v>100</v>
      </c>
      <c r="K108" s="310">
        <v>38.31</v>
      </c>
      <c r="L108" s="310">
        <v>1</v>
      </c>
      <c r="M108" s="310">
        <v>1.04</v>
      </c>
      <c r="N108" s="208">
        <f t="shared" si="7"/>
        <v>3984.2400000000002</v>
      </c>
      <c r="O108" s="598">
        <v>83</v>
      </c>
      <c r="P108" s="604">
        <f t="shared" si="8"/>
        <v>3306.9192000000003</v>
      </c>
      <c r="Q108" s="673"/>
      <c r="R108" s="689">
        <v>3</v>
      </c>
      <c r="S108" s="291">
        <f t="shared" si="6"/>
        <v>86</v>
      </c>
      <c r="T108" s="891"/>
    </row>
    <row r="109" spans="1:20" ht="12.75">
      <c r="A109" s="50"/>
      <c r="B109" s="286"/>
      <c r="C109" s="286"/>
      <c r="D109" s="287"/>
      <c r="E109" s="288"/>
      <c r="F109" s="289"/>
      <c r="G109" s="289"/>
      <c r="H109" s="290"/>
      <c r="I109" s="233" t="s">
        <v>209</v>
      </c>
      <c r="J109" s="207">
        <v>0</v>
      </c>
      <c r="K109" s="310">
        <v>38.31</v>
      </c>
      <c r="L109" s="310">
        <v>1</v>
      </c>
      <c r="M109" s="310">
        <v>1.04</v>
      </c>
      <c r="N109" s="208">
        <f t="shared" si="7"/>
        <v>0</v>
      </c>
      <c r="O109" s="598">
        <v>0</v>
      </c>
      <c r="P109" s="604">
        <f t="shared" si="8"/>
        <v>0</v>
      </c>
      <c r="Q109" s="673"/>
      <c r="R109" s="689">
        <v>0</v>
      </c>
      <c r="S109" s="291">
        <f t="shared" si="6"/>
        <v>0</v>
      </c>
      <c r="T109" s="891"/>
    </row>
    <row r="110" spans="1:20" ht="12.75">
      <c r="A110" s="50"/>
      <c r="B110" s="286"/>
      <c r="C110" s="286"/>
      <c r="D110" s="287"/>
      <c r="E110" s="288"/>
      <c r="F110" s="289"/>
      <c r="G110" s="289"/>
      <c r="H110" s="290"/>
      <c r="I110" s="233" t="s">
        <v>107</v>
      </c>
      <c r="J110" s="207">
        <v>30</v>
      </c>
      <c r="K110" s="310">
        <v>38.31</v>
      </c>
      <c r="L110" s="310">
        <v>1</v>
      </c>
      <c r="M110" s="310">
        <v>1.04</v>
      </c>
      <c r="N110" s="208">
        <f t="shared" si="7"/>
        <v>1195.2720000000002</v>
      </c>
      <c r="O110" s="598">
        <v>0</v>
      </c>
      <c r="P110" s="604">
        <f t="shared" si="8"/>
        <v>0</v>
      </c>
      <c r="Q110" s="673"/>
      <c r="R110" s="689">
        <v>0</v>
      </c>
      <c r="S110" s="291">
        <f t="shared" si="6"/>
        <v>0</v>
      </c>
      <c r="T110" s="891"/>
    </row>
    <row r="111" spans="1:20" ht="12.75">
      <c r="A111" s="50"/>
      <c r="B111" s="286"/>
      <c r="C111" s="286"/>
      <c r="D111" s="287"/>
      <c r="E111" s="288"/>
      <c r="F111" s="289"/>
      <c r="G111" s="289"/>
      <c r="H111" s="290"/>
      <c r="I111" s="233" t="s">
        <v>106</v>
      </c>
      <c r="J111" s="207">
        <v>2370</v>
      </c>
      <c r="K111" s="310">
        <v>38.31</v>
      </c>
      <c r="L111" s="310">
        <v>1</v>
      </c>
      <c r="M111" s="310">
        <v>1.04</v>
      </c>
      <c r="N111" s="208">
        <f t="shared" si="7"/>
        <v>94426.48800000001</v>
      </c>
      <c r="O111" s="598">
        <v>0</v>
      </c>
      <c r="P111" s="604">
        <f t="shared" si="8"/>
        <v>0</v>
      </c>
      <c r="Q111" s="673"/>
      <c r="R111" s="689">
        <v>0</v>
      </c>
      <c r="S111" s="291">
        <f t="shared" si="6"/>
        <v>0</v>
      </c>
      <c r="T111" s="891"/>
    </row>
    <row r="112" spans="1:20" ht="12.75">
      <c r="A112" s="50"/>
      <c r="B112" s="286"/>
      <c r="C112" s="286"/>
      <c r="D112" s="287"/>
      <c r="E112" s="288"/>
      <c r="F112" s="289"/>
      <c r="G112" s="289"/>
      <c r="H112" s="290"/>
      <c r="I112" s="284" t="s">
        <v>110</v>
      </c>
      <c r="J112" s="207">
        <v>0</v>
      </c>
      <c r="K112" s="310">
        <v>38.31</v>
      </c>
      <c r="L112" s="310">
        <v>1</v>
      </c>
      <c r="M112" s="310">
        <v>1.04</v>
      </c>
      <c r="N112" s="208">
        <f t="shared" si="7"/>
        <v>0</v>
      </c>
      <c r="O112" s="598">
        <v>0</v>
      </c>
      <c r="P112" s="604">
        <f t="shared" si="8"/>
        <v>0</v>
      </c>
      <c r="Q112" s="673"/>
      <c r="R112" s="689">
        <v>0</v>
      </c>
      <c r="S112" s="291">
        <f t="shared" si="6"/>
        <v>0</v>
      </c>
      <c r="T112" s="891"/>
    </row>
    <row r="113" spans="1:20" ht="16.5">
      <c r="A113" s="50"/>
      <c r="B113" s="286"/>
      <c r="C113" s="286"/>
      <c r="D113" s="287"/>
      <c r="E113" s="288"/>
      <c r="F113" s="289"/>
      <c r="G113" s="289"/>
      <c r="H113" s="290"/>
      <c r="I113" s="292" t="s">
        <v>157</v>
      </c>
      <c r="J113" s="207">
        <v>0</v>
      </c>
      <c r="K113" s="310">
        <v>38.31</v>
      </c>
      <c r="L113" s="310">
        <v>1</v>
      </c>
      <c r="M113" s="310">
        <v>1.04</v>
      </c>
      <c r="N113" s="208">
        <f t="shared" si="7"/>
        <v>0</v>
      </c>
      <c r="O113" s="598">
        <v>0</v>
      </c>
      <c r="P113" s="604">
        <f t="shared" si="8"/>
        <v>0</v>
      </c>
      <c r="Q113" s="673"/>
      <c r="R113" s="689">
        <v>0</v>
      </c>
      <c r="S113" s="291">
        <f t="shared" si="6"/>
        <v>0</v>
      </c>
      <c r="T113" s="891"/>
    </row>
    <row r="114" spans="1:20" ht="12.75">
      <c r="A114" s="50"/>
      <c r="B114" s="286"/>
      <c r="C114" s="286"/>
      <c r="D114" s="287"/>
      <c r="E114" s="288"/>
      <c r="F114" s="289"/>
      <c r="G114" s="289"/>
      <c r="H114" s="290"/>
      <c r="I114" s="233" t="s">
        <v>158</v>
      </c>
      <c r="J114" s="207">
        <v>0</v>
      </c>
      <c r="K114" s="310">
        <v>38.31</v>
      </c>
      <c r="L114" s="310">
        <v>1</v>
      </c>
      <c r="M114" s="310">
        <v>1.04</v>
      </c>
      <c r="N114" s="208">
        <f t="shared" si="7"/>
        <v>0</v>
      </c>
      <c r="O114" s="598">
        <v>0</v>
      </c>
      <c r="P114" s="604">
        <f t="shared" si="8"/>
        <v>0</v>
      </c>
      <c r="Q114" s="673"/>
      <c r="R114" s="689">
        <v>0</v>
      </c>
      <c r="S114" s="291">
        <f t="shared" si="6"/>
        <v>0</v>
      </c>
      <c r="T114" s="891"/>
    </row>
    <row r="115" spans="1:20" ht="12.75">
      <c r="A115" s="50"/>
      <c r="B115" s="286"/>
      <c r="C115" s="286"/>
      <c r="D115" s="287"/>
      <c r="E115" s="288"/>
      <c r="F115" s="289"/>
      <c r="G115" s="289"/>
      <c r="H115" s="290"/>
      <c r="I115" s="284" t="s">
        <v>156</v>
      </c>
      <c r="J115" s="207">
        <v>0</v>
      </c>
      <c r="K115" s="310">
        <v>38.31</v>
      </c>
      <c r="L115" s="310">
        <v>1</v>
      </c>
      <c r="M115" s="310">
        <v>1.04</v>
      </c>
      <c r="N115" s="208">
        <f t="shared" si="7"/>
        <v>0</v>
      </c>
      <c r="O115" s="598">
        <v>0</v>
      </c>
      <c r="P115" s="604">
        <f t="shared" si="8"/>
        <v>0</v>
      </c>
      <c r="Q115" s="673"/>
      <c r="R115" s="689">
        <v>0</v>
      </c>
      <c r="S115" s="291">
        <f t="shared" si="6"/>
        <v>0</v>
      </c>
      <c r="T115" s="891"/>
    </row>
    <row r="116" spans="1:20" ht="12.75">
      <c r="A116" s="50"/>
      <c r="B116" s="286"/>
      <c r="C116" s="286"/>
      <c r="D116" s="287"/>
      <c r="E116" s="288"/>
      <c r="F116" s="289"/>
      <c r="G116" s="289"/>
      <c r="H116" s="290"/>
      <c r="I116" s="233" t="s">
        <v>155</v>
      </c>
      <c r="J116" s="207">
        <v>0</v>
      </c>
      <c r="K116" s="310">
        <v>38.31</v>
      </c>
      <c r="L116" s="310">
        <v>1</v>
      </c>
      <c r="M116" s="310">
        <v>1.04</v>
      </c>
      <c r="N116" s="208">
        <f t="shared" si="7"/>
        <v>0</v>
      </c>
      <c r="O116" s="598">
        <v>0</v>
      </c>
      <c r="P116" s="604">
        <f t="shared" si="8"/>
        <v>0</v>
      </c>
      <c r="Q116" s="673"/>
      <c r="R116" s="689">
        <v>0</v>
      </c>
      <c r="S116" s="291">
        <f t="shared" si="6"/>
        <v>0</v>
      </c>
      <c r="T116" s="891"/>
    </row>
    <row r="117" spans="1:20" ht="24.75">
      <c r="A117" s="50"/>
      <c r="B117" s="286"/>
      <c r="C117" s="286"/>
      <c r="D117" s="287"/>
      <c r="E117" s="288"/>
      <c r="F117" s="289"/>
      <c r="G117" s="289"/>
      <c r="H117" s="290"/>
      <c r="I117" s="292" t="s">
        <v>111</v>
      </c>
      <c r="J117" s="207">
        <v>0</v>
      </c>
      <c r="K117" s="310">
        <v>38.31</v>
      </c>
      <c r="L117" s="310">
        <v>1</v>
      </c>
      <c r="M117" s="310">
        <v>1.04</v>
      </c>
      <c r="N117" s="208">
        <f t="shared" si="7"/>
        <v>0</v>
      </c>
      <c r="O117" s="598">
        <v>0</v>
      </c>
      <c r="P117" s="604">
        <f t="shared" si="8"/>
        <v>0</v>
      </c>
      <c r="Q117" s="673"/>
      <c r="R117" s="689">
        <v>0</v>
      </c>
      <c r="S117" s="291">
        <f t="shared" si="6"/>
        <v>0</v>
      </c>
      <c r="T117" s="891"/>
    </row>
    <row r="118" spans="1:20" ht="16.5">
      <c r="A118" s="50"/>
      <c r="B118" s="286"/>
      <c r="C118" s="286"/>
      <c r="D118" s="287"/>
      <c r="E118" s="288"/>
      <c r="F118" s="289"/>
      <c r="G118" s="289"/>
      <c r="H118" s="290"/>
      <c r="I118" s="292" t="s">
        <v>112</v>
      </c>
      <c r="J118" s="207">
        <v>0</v>
      </c>
      <c r="K118" s="310">
        <v>38.31</v>
      </c>
      <c r="L118" s="310">
        <v>1</v>
      </c>
      <c r="M118" s="310">
        <v>1.04</v>
      </c>
      <c r="N118" s="208">
        <f t="shared" si="7"/>
        <v>0</v>
      </c>
      <c r="O118" s="598">
        <v>0</v>
      </c>
      <c r="P118" s="604">
        <f t="shared" si="8"/>
        <v>0</v>
      </c>
      <c r="Q118" s="673"/>
      <c r="R118" s="689">
        <v>0</v>
      </c>
      <c r="S118" s="291">
        <f t="shared" si="6"/>
        <v>0</v>
      </c>
      <c r="T118" s="891"/>
    </row>
    <row r="119" spans="1:20" ht="16.5">
      <c r="A119" s="50"/>
      <c r="B119" s="286"/>
      <c r="C119" s="286"/>
      <c r="D119" s="287"/>
      <c r="E119" s="288"/>
      <c r="F119" s="289"/>
      <c r="G119" s="289"/>
      <c r="H119" s="290"/>
      <c r="I119" s="292" t="s">
        <v>77</v>
      </c>
      <c r="J119" s="207">
        <v>0</v>
      </c>
      <c r="K119" s="310">
        <v>38.31</v>
      </c>
      <c r="L119" s="310">
        <v>1</v>
      </c>
      <c r="M119" s="310">
        <v>1.04</v>
      </c>
      <c r="N119" s="208">
        <f t="shared" si="7"/>
        <v>0</v>
      </c>
      <c r="O119" s="598">
        <v>0</v>
      </c>
      <c r="P119" s="604">
        <f t="shared" si="8"/>
        <v>0</v>
      </c>
      <c r="Q119" s="673"/>
      <c r="R119" s="689">
        <v>0</v>
      </c>
      <c r="S119" s="291">
        <f t="shared" si="6"/>
        <v>0</v>
      </c>
      <c r="T119" s="891"/>
    </row>
    <row r="120" spans="1:20" ht="12.75">
      <c r="A120" s="50"/>
      <c r="B120" s="286"/>
      <c r="C120" s="286"/>
      <c r="D120" s="287"/>
      <c r="E120" s="288"/>
      <c r="F120" s="289"/>
      <c r="G120" s="289"/>
      <c r="H120" s="290"/>
      <c r="I120" s="292" t="s">
        <v>113</v>
      </c>
      <c r="J120" s="207">
        <v>50</v>
      </c>
      <c r="K120" s="310">
        <v>38.31</v>
      </c>
      <c r="L120" s="310">
        <v>1</v>
      </c>
      <c r="M120" s="310">
        <v>1.04</v>
      </c>
      <c r="N120" s="208">
        <f t="shared" si="7"/>
        <v>1992.1200000000001</v>
      </c>
      <c r="O120" s="598">
        <v>0</v>
      </c>
      <c r="P120" s="604">
        <f t="shared" si="8"/>
        <v>0</v>
      </c>
      <c r="Q120" s="673"/>
      <c r="R120" s="689">
        <v>0</v>
      </c>
      <c r="S120" s="291">
        <f t="shared" si="6"/>
        <v>0</v>
      </c>
      <c r="T120" s="891"/>
    </row>
    <row r="121" spans="1:20" ht="12.75">
      <c r="A121" s="50"/>
      <c r="B121" s="286"/>
      <c r="C121" s="286"/>
      <c r="D121" s="287"/>
      <c r="E121" s="288"/>
      <c r="F121" s="289"/>
      <c r="G121" s="289"/>
      <c r="H121" s="290"/>
      <c r="I121" s="292" t="s">
        <v>210</v>
      </c>
      <c r="J121" s="741">
        <v>650</v>
      </c>
      <c r="K121" s="310">
        <v>38.31</v>
      </c>
      <c r="L121" s="310">
        <v>1</v>
      </c>
      <c r="M121" s="310">
        <v>1.04</v>
      </c>
      <c r="N121" s="208">
        <f t="shared" si="7"/>
        <v>25897.56</v>
      </c>
      <c r="O121" s="598">
        <v>61</v>
      </c>
      <c r="P121" s="604">
        <f t="shared" si="8"/>
        <v>2430.3864000000003</v>
      </c>
      <c r="Q121" s="673"/>
      <c r="R121" s="689">
        <v>278</v>
      </c>
      <c r="S121" s="291">
        <f t="shared" si="6"/>
        <v>339</v>
      </c>
      <c r="T121" s="891"/>
    </row>
    <row r="122" spans="1:20" ht="12.75">
      <c r="A122" s="50"/>
      <c r="B122" s="286"/>
      <c r="C122" s="286"/>
      <c r="D122" s="287"/>
      <c r="E122" s="288"/>
      <c r="F122" s="289"/>
      <c r="G122" s="289"/>
      <c r="H122" s="290"/>
      <c r="I122" s="292" t="s">
        <v>115</v>
      </c>
      <c r="J122" s="207">
        <v>0</v>
      </c>
      <c r="K122" s="310">
        <v>38.31</v>
      </c>
      <c r="L122" s="310">
        <v>1</v>
      </c>
      <c r="M122" s="310">
        <v>1.04</v>
      </c>
      <c r="N122" s="208">
        <f t="shared" si="7"/>
        <v>0</v>
      </c>
      <c r="O122" s="598">
        <v>0</v>
      </c>
      <c r="P122" s="604">
        <f t="shared" si="8"/>
        <v>0</v>
      </c>
      <c r="Q122" s="673"/>
      <c r="R122" s="689">
        <v>0</v>
      </c>
      <c r="S122" s="291">
        <f t="shared" si="6"/>
        <v>0</v>
      </c>
      <c r="T122" s="891"/>
    </row>
    <row r="123" spans="1:20" ht="12.75">
      <c r="A123" s="50"/>
      <c r="B123" s="286"/>
      <c r="C123" s="286"/>
      <c r="D123" s="287"/>
      <c r="E123" s="288"/>
      <c r="F123" s="289"/>
      <c r="G123" s="289"/>
      <c r="H123" s="290"/>
      <c r="I123" s="292" t="s">
        <v>114</v>
      </c>
      <c r="J123" s="207">
        <v>0</v>
      </c>
      <c r="K123" s="310">
        <v>38.31</v>
      </c>
      <c r="L123" s="310">
        <v>1</v>
      </c>
      <c r="M123" s="310">
        <v>1.04</v>
      </c>
      <c r="N123" s="208">
        <f t="shared" si="7"/>
        <v>0</v>
      </c>
      <c r="O123" s="598">
        <v>0</v>
      </c>
      <c r="P123" s="604">
        <f t="shared" si="8"/>
        <v>0</v>
      </c>
      <c r="Q123" s="673"/>
      <c r="R123" s="689">
        <v>0</v>
      </c>
      <c r="S123" s="291">
        <f t="shared" si="6"/>
        <v>0</v>
      </c>
      <c r="T123" s="891"/>
    </row>
    <row r="124" spans="1:20" ht="16.5">
      <c r="A124" s="50"/>
      <c r="B124" s="286"/>
      <c r="C124" s="286"/>
      <c r="D124" s="287"/>
      <c r="E124" s="288"/>
      <c r="F124" s="289"/>
      <c r="G124" s="289"/>
      <c r="H124" s="290"/>
      <c r="I124" s="292" t="s">
        <v>116</v>
      </c>
      <c r="J124" s="207">
        <v>0</v>
      </c>
      <c r="K124" s="310">
        <v>38.31</v>
      </c>
      <c r="L124" s="310">
        <v>1</v>
      </c>
      <c r="M124" s="310">
        <v>1.04</v>
      </c>
      <c r="N124" s="208">
        <f t="shared" si="7"/>
        <v>0</v>
      </c>
      <c r="O124" s="598">
        <v>0</v>
      </c>
      <c r="P124" s="604">
        <f t="shared" si="8"/>
        <v>0</v>
      </c>
      <c r="Q124" s="673"/>
      <c r="R124" s="689">
        <v>0</v>
      </c>
      <c r="S124" s="291">
        <f t="shared" si="6"/>
        <v>0</v>
      </c>
      <c r="T124" s="891"/>
    </row>
    <row r="125" spans="1:20" ht="12.75">
      <c r="A125" s="50"/>
      <c r="B125" s="286"/>
      <c r="C125" s="286"/>
      <c r="D125" s="287"/>
      <c r="E125" s="288"/>
      <c r="F125" s="289"/>
      <c r="G125" s="289"/>
      <c r="H125" s="290"/>
      <c r="I125" s="292" t="s">
        <v>154</v>
      </c>
      <c r="J125" s="207">
        <v>0</v>
      </c>
      <c r="K125" s="310">
        <v>38.31</v>
      </c>
      <c r="L125" s="310">
        <v>1</v>
      </c>
      <c r="M125" s="310">
        <v>1.04</v>
      </c>
      <c r="N125" s="208">
        <f t="shared" si="7"/>
        <v>0</v>
      </c>
      <c r="O125" s="598">
        <v>0</v>
      </c>
      <c r="P125" s="604">
        <f t="shared" si="8"/>
        <v>0</v>
      </c>
      <c r="Q125" s="673"/>
      <c r="R125" s="689">
        <v>0</v>
      </c>
      <c r="S125" s="291">
        <f t="shared" si="6"/>
        <v>0</v>
      </c>
      <c r="T125" s="891"/>
    </row>
    <row r="126" spans="1:20" ht="13.5" customHeight="1">
      <c r="A126" s="50"/>
      <c r="B126" s="286"/>
      <c r="C126" s="286"/>
      <c r="D126" s="287"/>
      <c r="E126" s="288"/>
      <c r="F126" s="289"/>
      <c r="G126" s="289"/>
      <c r="H126" s="290"/>
      <c r="I126" s="292" t="s">
        <v>153</v>
      </c>
      <c r="J126" s="207">
        <v>0</v>
      </c>
      <c r="K126" s="310">
        <v>38.31</v>
      </c>
      <c r="L126" s="310">
        <v>1</v>
      </c>
      <c r="M126" s="310">
        <v>1.04</v>
      </c>
      <c r="N126" s="208">
        <f t="shared" si="7"/>
        <v>0</v>
      </c>
      <c r="O126" s="598">
        <v>0</v>
      </c>
      <c r="P126" s="604">
        <f t="shared" si="8"/>
        <v>0</v>
      </c>
      <c r="Q126" s="673"/>
      <c r="R126" s="689">
        <v>0</v>
      </c>
      <c r="S126" s="291">
        <f t="shared" si="6"/>
        <v>0</v>
      </c>
      <c r="T126" s="891"/>
    </row>
    <row r="127" spans="1:20" ht="24" customHeight="1">
      <c r="A127" s="50"/>
      <c r="B127" s="286"/>
      <c r="C127" s="286"/>
      <c r="D127" s="287"/>
      <c r="E127" s="288"/>
      <c r="F127" s="289"/>
      <c r="G127" s="289"/>
      <c r="H127" s="290"/>
      <c r="I127" s="292" t="s">
        <v>277</v>
      </c>
      <c r="J127" s="207">
        <v>2000</v>
      </c>
      <c r="K127" s="310">
        <v>38.31</v>
      </c>
      <c r="L127" s="310">
        <v>1</v>
      </c>
      <c r="M127" s="310">
        <v>1.04</v>
      </c>
      <c r="N127" s="208">
        <f t="shared" si="7"/>
        <v>79684.8</v>
      </c>
      <c r="O127" s="598">
        <v>0</v>
      </c>
      <c r="P127" s="604">
        <f t="shared" si="8"/>
        <v>0</v>
      </c>
      <c r="Q127" s="673"/>
      <c r="R127" s="689">
        <v>499</v>
      </c>
      <c r="S127" s="291">
        <f t="shared" si="6"/>
        <v>499</v>
      </c>
      <c r="T127" s="891"/>
    </row>
    <row r="128" spans="1:20" ht="12" customHeight="1">
      <c r="A128" s="50"/>
      <c r="B128" s="286"/>
      <c r="C128" s="286"/>
      <c r="D128" s="287"/>
      <c r="E128" s="288"/>
      <c r="F128" s="289"/>
      <c r="G128" s="289"/>
      <c r="H128" s="290"/>
      <c r="I128" s="292" t="s">
        <v>117</v>
      </c>
      <c r="J128" s="207">
        <v>0</v>
      </c>
      <c r="K128" s="310">
        <v>38.31</v>
      </c>
      <c r="L128" s="310">
        <v>1</v>
      </c>
      <c r="M128" s="310">
        <v>1.04</v>
      </c>
      <c r="N128" s="208">
        <f t="shared" si="7"/>
        <v>0</v>
      </c>
      <c r="O128" s="598">
        <v>0</v>
      </c>
      <c r="P128" s="604">
        <f t="shared" si="8"/>
        <v>0</v>
      </c>
      <c r="Q128" s="673"/>
      <c r="R128" s="689">
        <v>0</v>
      </c>
      <c r="S128" s="291">
        <f t="shared" si="6"/>
        <v>0</v>
      </c>
      <c r="T128" s="891"/>
    </row>
    <row r="129" spans="1:20" ht="13.5" thickBot="1">
      <c r="A129" s="56"/>
      <c r="B129" s="294"/>
      <c r="C129" s="294"/>
      <c r="D129" s="295"/>
      <c r="E129" s="296"/>
      <c r="F129" s="297"/>
      <c r="G129" s="297"/>
      <c r="H129" s="298"/>
      <c r="I129" s="284" t="s">
        <v>118</v>
      </c>
      <c r="J129" s="207">
        <v>0</v>
      </c>
      <c r="K129" s="310">
        <v>38.31</v>
      </c>
      <c r="L129" s="310">
        <v>1</v>
      </c>
      <c r="M129" s="310">
        <v>1.04</v>
      </c>
      <c r="N129" s="208">
        <f t="shared" si="7"/>
        <v>0</v>
      </c>
      <c r="O129" s="598">
        <v>0</v>
      </c>
      <c r="P129" s="604">
        <f t="shared" si="8"/>
        <v>0</v>
      </c>
      <c r="Q129" s="673"/>
      <c r="R129" s="689">
        <v>0</v>
      </c>
      <c r="S129" s="291">
        <f t="shared" si="6"/>
        <v>0</v>
      </c>
      <c r="T129" s="891"/>
    </row>
    <row r="130" spans="1:20" ht="117.75" thickBot="1">
      <c r="A130" s="9" t="s">
        <v>0</v>
      </c>
      <c r="B130" s="8" t="s">
        <v>7</v>
      </c>
      <c r="C130" s="8" t="s">
        <v>3</v>
      </c>
      <c r="D130" s="417" t="s">
        <v>9</v>
      </c>
      <c r="E130" s="339" t="s">
        <v>171</v>
      </c>
      <c r="F130" s="414" t="s">
        <v>244</v>
      </c>
      <c r="G130" s="415" t="s">
        <v>172</v>
      </c>
      <c r="H130" s="416" t="s">
        <v>32</v>
      </c>
      <c r="I130" s="14"/>
      <c r="J130" s="34">
        <f>J131+J132+J133+J134+J135+J136</f>
        <v>0</v>
      </c>
      <c r="K130" s="14"/>
      <c r="L130" s="21"/>
      <c r="M130" s="21"/>
      <c r="N130" s="38">
        <f>N131+N132+N133+N134+N135+N136</f>
        <v>0</v>
      </c>
      <c r="O130" s="199"/>
      <c r="P130" s="200"/>
      <c r="Q130" s="675"/>
      <c r="R130" s="682"/>
      <c r="S130" s="683"/>
      <c r="T130" s="891"/>
    </row>
    <row r="131" spans="1:20" ht="12.75">
      <c r="A131" s="278"/>
      <c r="B131" s="279"/>
      <c r="C131" s="279"/>
      <c r="D131" s="280"/>
      <c r="E131" s="386"/>
      <c r="F131" s="282"/>
      <c r="G131" s="387"/>
      <c r="H131" s="441"/>
      <c r="I131" s="233" t="s">
        <v>122</v>
      </c>
      <c r="J131" s="233">
        <v>0</v>
      </c>
      <c r="K131" s="233">
        <v>1236.13</v>
      </c>
      <c r="L131" s="207"/>
      <c r="M131" s="207"/>
      <c r="N131" s="208">
        <f aca="true" t="shared" si="9" ref="N131:N136">J131*K131</f>
        <v>0</v>
      </c>
      <c r="O131" s="157"/>
      <c r="P131" s="158"/>
      <c r="Q131" s="673"/>
      <c r="R131" s="680"/>
      <c r="S131" s="681"/>
      <c r="T131" s="891"/>
    </row>
    <row r="132" spans="1:20" ht="12.75">
      <c r="A132" s="285"/>
      <c r="B132" s="286"/>
      <c r="C132" s="286"/>
      <c r="D132" s="287"/>
      <c r="E132" s="388"/>
      <c r="F132" s="289"/>
      <c r="G132" s="389"/>
      <c r="H132" s="442"/>
      <c r="I132" s="233" t="s">
        <v>123</v>
      </c>
      <c r="J132" s="233">
        <v>0</v>
      </c>
      <c r="K132" s="233">
        <v>12583.26</v>
      </c>
      <c r="L132" s="207"/>
      <c r="M132" s="207"/>
      <c r="N132" s="208">
        <f t="shared" si="9"/>
        <v>0</v>
      </c>
      <c r="O132" s="157"/>
      <c r="P132" s="158"/>
      <c r="Q132" s="673"/>
      <c r="R132" s="680"/>
      <c r="S132" s="681"/>
      <c r="T132" s="891"/>
    </row>
    <row r="133" spans="1:20" ht="16.5">
      <c r="A133" s="285"/>
      <c r="B133" s="286"/>
      <c r="C133" s="286"/>
      <c r="D133" s="287"/>
      <c r="E133" s="388"/>
      <c r="F133" s="289"/>
      <c r="G133" s="389"/>
      <c r="H133" s="442"/>
      <c r="I133" s="291" t="s">
        <v>124</v>
      </c>
      <c r="J133" s="233">
        <v>0</v>
      </c>
      <c r="K133" s="233">
        <v>17855.24</v>
      </c>
      <c r="L133" s="207"/>
      <c r="M133" s="207"/>
      <c r="N133" s="208">
        <f t="shared" si="9"/>
        <v>0</v>
      </c>
      <c r="O133" s="157"/>
      <c r="P133" s="158"/>
      <c r="Q133" s="673"/>
      <c r="R133" s="680"/>
      <c r="S133" s="681"/>
      <c r="T133" s="891"/>
    </row>
    <row r="134" spans="1:20" ht="16.5">
      <c r="A134" s="285"/>
      <c r="B134" s="286"/>
      <c r="C134" s="286"/>
      <c r="D134" s="287"/>
      <c r="E134" s="388"/>
      <c r="F134" s="289"/>
      <c r="G134" s="389"/>
      <c r="H134" s="442"/>
      <c r="I134" s="291" t="s">
        <v>125</v>
      </c>
      <c r="J134" s="233">
        <v>0</v>
      </c>
      <c r="K134" s="233">
        <v>11537.23</v>
      </c>
      <c r="L134" s="207"/>
      <c r="M134" s="207"/>
      <c r="N134" s="208">
        <f t="shared" si="9"/>
        <v>0</v>
      </c>
      <c r="O134" s="157"/>
      <c r="P134" s="158"/>
      <c r="Q134" s="673"/>
      <c r="R134" s="680"/>
      <c r="S134" s="681"/>
      <c r="T134" s="891"/>
    </row>
    <row r="135" spans="1:20" ht="16.5">
      <c r="A135" s="285"/>
      <c r="B135" s="286"/>
      <c r="C135" s="286"/>
      <c r="D135" s="287"/>
      <c r="E135" s="388"/>
      <c r="F135" s="289"/>
      <c r="G135" s="389"/>
      <c r="H135" s="442"/>
      <c r="I135" s="291" t="s">
        <v>126</v>
      </c>
      <c r="J135" s="233">
        <v>0</v>
      </c>
      <c r="K135" s="233">
        <v>19228.72</v>
      </c>
      <c r="L135" s="207"/>
      <c r="M135" s="207"/>
      <c r="N135" s="208">
        <f t="shared" si="9"/>
        <v>0</v>
      </c>
      <c r="O135" s="157"/>
      <c r="P135" s="158"/>
      <c r="Q135" s="673"/>
      <c r="R135" s="680"/>
      <c r="S135" s="681"/>
      <c r="T135" s="891"/>
    </row>
    <row r="136" spans="1:20" ht="17.25" thickBot="1">
      <c r="A136" s="293"/>
      <c r="B136" s="294"/>
      <c r="C136" s="294"/>
      <c r="D136" s="295"/>
      <c r="E136" s="390"/>
      <c r="F136" s="297"/>
      <c r="G136" s="391"/>
      <c r="H136" s="443"/>
      <c r="I136" s="291" t="s">
        <v>127</v>
      </c>
      <c r="J136" s="233">
        <v>0</v>
      </c>
      <c r="K136" s="233">
        <v>7000000</v>
      </c>
      <c r="L136" s="207"/>
      <c r="M136" s="207"/>
      <c r="N136" s="208">
        <f t="shared" si="9"/>
        <v>0</v>
      </c>
      <c r="O136" s="157"/>
      <c r="P136" s="158"/>
      <c r="Q136" s="673"/>
      <c r="R136" s="680"/>
      <c r="S136" s="681"/>
      <c r="T136" s="891"/>
    </row>
    <row r="137" spans="1:20" ht="116.25" thickBot="1">
      <c r="A137" s="9" t="s">
        <v>0</v>
      </c>
      <c r="B137" s="8" t="s">
        <v>8</v>
      </c>
      <c r="C137" s="8" t="s">
        <v>3</v>
      </c>
      <c r="D137" s="417" t="s">
        <v>9</v>
      </c>
      <c r="E137" s="352" t="s">
        <v>35</v>
      </c>
      <c r="F137" s="414" t="s">
        <v>242</v>
      </c>
      <c r="G137" s="417" t="s">
        <v>260</v>
      </c>
      <c r="H137" s="416" t="s">
        <v>248</v>
      </c>
      <c r="I137" s="14"/>
      <c r="J137" s="557">
        <f>J138+J139</f>
        <v>34387</v>
      </c>
      <c r="K137" s="34"/>
      <c r="L137" s="29"/>
      <c r="M137" s="29"/>
      <c r="N137" s="38">
        <f>N138+N139</f>
        <v>897995.8728</v>
      </c>
      <c r="O137" s="254">
        <f>O138+O139</f>
        <v>0</v>
      </c>
      <c r="P137" s="43">
        <f>P138+P139</f>
        <v>0</v>
      </c>
      <c r="Q137" s="676">
        <f>O137*100/J137</f>
        <v>0</v>
      </c>
      <c r="R137" s="687">
        <f>R138+R139</f>
        <v>2000</v>
      </c>
      <c r="S137" s="688">
        <f>O137+R137</f>
        <v>2000</v>
      </c>
      <c r="T137" s="891">
        <f>S137*100/J137</f>
        <v>5.816151452583825</v>
      </c>
    </row>
    <row r="138" spans="1:20" ht="12.75">
      <c r="A138" s="278"/>
      <c r="B138" s="279"/>
      <c r="C138" s="279"/>
      <c r="D138" s="280"/>
      <c r="E138" s="386"/>
      <c r="F138" s="282"/>
      <c r="G138" s="387"/>
      <c r="H138" s="283"/>
      <c r="I138" s="233" t="s">
        <v>128</v>
      </c>
      <c r="J138" s="460">
        <v>34387</v>
      </c>
      <c r="K138" s="284">
        <v>25.11</v>
      </c>
      <c r="L138" s="310">
        <v>1</v>
      </c>
      <c r="M138" s="310">
        <v>1.04</v>
      </c>
      <c r="N138" s="208">
        <f>J138*K138*L138*M138</f>
        <v>897995.8728</v>
      </c>
      <c r="O138" s="598">
        <v>0</v>
      </c>
      <c r="P138" s="158">
        <f>K138*L138*O138</f>
        <v>0</v>
      </c>
      <c r="Q138" s="673"/>
      <c r="R138" s="686">
        <v>2000</v>
      </c>
      <c r="S138" s="681">
        <f>O138+R138</f>
        <v>2000</v>
      </c>
      <c r="T138" s="891">
        <f>S138*100/J138</f>
        <v>5.816151452583825</v>
      </c>
    </row>
    <row r="139" spans="1:20" ht="33.75" thickBot="1">
      <c r="A139" s="285"/>
      <c r="B139" s="286"/>
      <c r="C139" s="286"/>
      <c r="D139" s="287"/>
      <c r="E139" s="388"/>
      <c r="F139" s="289"/>
      <c r="G139" s="389"/>
      <c r="H139" s="290"/>
      <c r="I139" s="291" t="s">
        <v>310</v>
      </c>
      <c r="J139" s="233">
        <v>0</v>
      </c>
      <c r="K139" s="284">
        <v>25.11</v>
      </c>
      <c r="L139" s="207">
        <v>79.65</v>
      </c>
      <c r="M139" s="310">
        <v>1.04</v>
      </c>
      <c r="N139" s="208">
        <f>J139*K139*L139*M139</f>
        <v>0</v>
      </c>
      <c r="O139" s="598">
        <v>0</v>
      </c>
      <c r="P139" s="158">
        <f>K139*L139*O139</f>
        <v>0</v>
      </c>
      <c r="Q139" s="673"/>
      <c r="R139" s="686">
        <v>0</v>
      </c>
      <c r="S139" s="681"/>
      <c r="T139" s="891"/>
    </row>
    <row r="140" spans="1:20" ht="137.25" thickBot="1">
      <c r="A140" s="9" t="s">
        <v>0</v>
      </c>
      <c r="B140" s="8" t="s">
        <v>10</v>
      </c>
      <c r="C140" s="8" t="s">
        <v>3</v>
      </c>
      <c r="D140" s="417" t="s">
        <v>14</v>
      </c>
      <c r="E140" s="384" t="s">
        <v>174</v>
      </c>
      <c r="F140" s="414" t="s">
        <v>242</v>
      </c>
      <c r="G140" s="415" t="s">
        <v>175</v>
      </c>
      <c r="H140" s="416" t="s">
        <v>249</v>
      </c>
      <c r="I140" s="14"/>
      <c r="J140" s="34">
        <f>J141+J142</f>
        <v>1600</v>
      </c>
      <c r="K140" s="34"/>
      <c r="L140" s="29"/>
      <c r="M140" s="29"/>
      <c r="N140" s="38">
        <f>N141+N142</f>
        <v>2948621.3519360004</v>
      </c>
      <c r="O140" s="254">
        <f>O141+O142</f>
        <v>749</v>
      </c>
      <c r="P140" s="38">
        <f>P141+P142</f>
        <v>1380323.3703750402</v>
      </c>
      <c r="Q140" s="671">
        <f>O140*100/J140</f>
        <v>46.8125</v>
      </c>
      <c r="R140" s="687">
        <f>R141+R142</f>
        <v>353</v>
      </c>
      <c r="S140" s="688">
        <f>O140+R140</f>
        <v>1102</v>
      </c>
      <c r="T140" s="891">
        <f>S140*100/J140</f>
        <v>68.875</v>
      </c>
    </row>
    <row r="141" spans="1:20" ht="33">
      <c r="A141" s="278"/>
      <c r="B141" s="279"/>
      <c r="C141" s="279"/>
      <c r="D141" s="280"/>
      <c r="E141" s="386"/>
      <c r="F141" s="282"/>
      <c r="G141" s="387"/>
      <c r="H141" s="283"/>
      <c r="I141" s="291" t="s">
        <v>132</v>
      </c>
      <c r="J141" s="233">
        <v>1600</v>
      </c>
      <c r="K141" s="316">
        <v>6072.68</v>
      </c>
      <c r="L141" s="503">
        <v>0.2918</v>
      </c>
      <c r="M141" s="503">
        <v>1.04</v>
      </c>
      <c r="N141" s="208">
        <f>J141*K141*L141*M141</f>
        <v>2948621.3519360004</v>
      </c>
      <c r="O141" s="598">
        <v>749</v>
      </c>
      <c r="P141" s="604">
        <f>K141*L141*O141*M141</f>
        <v>1380323.3703750402</v>
      </c>
      <c r="Q141" s="677"/>
      <c r="R141" s="686">
        <v>353</v>
      </c>
      <c r="S141" s="884">
        <f>O141+R141</f>
        <v>1102</v>
      </c>
      <c r="T141" s="891"/>
    </row>
    <row r="142" spans="1:20" ht="17.25" thickBot="1">
      <c r="A142" s="293"/>
      <c r="B142" s="294"/>
      <c r="C142" s="294"/>
      <c r="D142" s="295"/>
      <c r="E142" s="390"/>
      <c r="F142" s="297"/>
      <c r="G142" s="391"/>
      <c r="H142" s="298"/>
      <c r="I142" s="291" t="s">
        <v>131</v>
      </c>
      <c r="J142" s="207">
        <v>0</v>
      </c>
      <c r="K142" s="233">
        <v>6072.68</v>
      </c>
      <c r="L142" s="207">
        <v>5.7211</v>
      </c>
      <c r="M142" s="503">
        <v>1.04</v>
      </c>
      <c r="N142" s="208">
        <f>J142*K142*L142*M142</f>
        <v>0</v>
      </c>
      <c r="O142" s="598"/>
      <c r="P142" s="158">
        <f>K142*L142*O142</f>
        <v>0</v>
      </c>
      <c r="Q142" s="673"/>
      <c r="R142" s="686">
        <v>0</v>
      </c>
      <c r="S142" s="681"/>
      <c r="T142" s="891"/>
    </row>
    <row r="143" spans="1:20" ht="49.5" thickBot="1">
      <c r="A143" s="154" t="s">
        <v>257</v>
      </c>
      <c r="B143" s="154" t="s">
        <v>258</v>
      </c>
      <c r="C143" s="154" t="s">
        <v>259</v>
      </c>
      <c r="D143" s="255" t="s">
        <v>133</v>
      </c>
      <c r="E143" s="255" t="s">
        <v>133</v>
      </c>
      <c r="F143" s="154" t="s">
        <v>246</v>
      </c>
      <c r="G143" s="255" t="s">
        <v>247</v>
      </c>
      <c r="H143" s="152" t="s">
        <v>34</v>
      </c>
      <c r="I143" s="34" t="s">
        <v>307</v>
      </c>
      <c r="J143" s="253">
        <v>30000</v>
      </c>
      <c r="K143" s="34">
        <v>22.1</v>
      </c>
      <c r="L143" s="29">
        <v>1</v>
      </c>
      <c r="M143" s="29">
        <v>1.04</v>
      </c>
      <c r="N143" s="240">
        <f>J143*K143*L143*M143</f>
        <v>689520</v>
      </c>
      <c r="O143" s="603">
        <v>12699</v>
      </c>
      <c r="P143" s="38">
        <f>K143*L143*O143*M143</f>
        <v>291873.81600000005</v>
      </c>
      <c r="Q143" s="671">
        <f>O143*100/J143</f>
        <v>42.33</v>
      </c>
      <c r="R143" s="685">
        <v>4486</v>
      </c>
      <c r="S143" s="688">
        <f>O143+R143</f>
        <v>17185</v>
      </c>
      <c r="T143" s="891">
        <f>S143*100/J143</f>
        <v>57.28333333333333</v>
      </c>
    </row>
    <row r="144" spans="1:20" ht="186" thickBot="1">
      <c r="A144" s="9" t="s">
        <v>0</v>
      </c>
      <c r="B144" s="8" t="s">
        <v>17</v>
      </c>
      <c r="C144" s="8" t="s">
        <v>13</v>
      </c>
      <c r="D144" s="339" t="s">
        <v>176</v>
      </c>
      <c r="E144" s="339" t="s">
        <v>177</v>
      </c>
      <c r="F144" s="414" t="s">
        <v>244</v>
      </c>
      <c r="G144" s="415" t="s">
        <v>178</v>
      </c>
      <c r="H144" s="416" t="s">
        <v>245</v>
      </c>
      <c r="I144" s="14"/>
      <c r="J144" s="34">
        <f>J145+J146+J147+J148+J149+J150+J151+J152+J153</f>
        <v>610</v>
      </c>
      <c r="K144" s="31"/>
      <c r="L144" s="28"/>
      <c r="M144" s="28"/>
      <c r="N144" s="38">
        <f>N145+N146+N147+N148+N149+N150+N151+N152+N153</f>
        <v>3441781.4834</v>
      </c>
      <c r="O144" s="254">
        <f>O145+O146+O147+O148+O149+O150+O151+O152+O153</f>
        <v>170</v>
      </c>
      <c r="P144" s="38">
        <f>P145+P146+P147+P148+P149+P150+P151+P152+P153</f>
        <v>962193.0589440002</v>
      </c>
      <c r="Q144" s="671">
        <f>O144*100/J144</f>
        <v>27.868852459016395</v>
      </c>
      <c r="R144" s="687">
        <f>R145+R146+R147+R148+R149+R150+R151+R152+R153</f>
        <v>168</v>
      </c>
      <c r="S144" s="688">
        <f>O144+R144</f>
        <v>338</v>
      </c>
      <c r="T144" s="891">
        <f>S144*100/J144</f>
        <v>55.40983606557377</v>
      </c>
    </row>
    <row r="145" spans="1:20" ht="12.75">
      <c r="A145" s="278"/>
      <c r="B145" s="279"/>
      <c r="C145" s="279"/>
      <c r="D145" s="280"/>
      <c r="E145" s="386"/>
      <c r="F145" s="282"/>
      <c r="G145" s="387"/>
      <c r="H145" s="283"/>
      <c r="I145" s="233" t="s">
        <v>134</v>
      </c>
      <c r="J145" s="233">
        <v>0</v>
      </c>
      <c r="K145" s="284">
        <v>4716.1</v>
      </c>
      <c r="L145" s="310">
        <v>0.6782</v>
      </c>
      <c r="M145" s="310">
        <v>1.04</v>
      </c>
      <c r="N145" s="208">
        <f>J145*K145*L145*M145</f>
        <v>0</v>
      </c>
      <c r="O145" s="598">
        <v>0</v>
      </c>
      <c r="P145" s="208">
        <f>K145*L145*O145*M145</f>
        <v>0</v>
      </c>
      <c r="Q145" s="678"/>
      <c r="R145" s="689">
        <v>0</v>
      </c>
      <c r="S145" s="291">
        <f aca="true" t="shared" si="10" ref="S145:S153">O145+R145</f>
        <v>0</v>
      </c>
      <c r="T145" s="891"/>
    </row>
    <row r="146" spans="1:20" ht="12.75">
      <c r="A146" s="285"/>
      <c r="B146" s="286"/>
      <c r="C146" s="286"/>
      <c r="D146" s="287"/>
      <c r="E146" s="388"/>
      <c r="F146" s="289"/>
      <c r="G146" s="389"/>
      <c r="H146" s="290"/>
      <c r="I146" s="233" t="s">
        <v>135</v>
      </c>
      <c r="J146" s="233">
        <v>0</v>
      </c>
      <c r="K146" s="284">
        <v>4716.1</v>
      </c>
      <c r="L146" s="310">
        <v>0.6782</v>
      </c>
      <c r="M146" s="310">
        <v>1.04</v>
      </c>
      <c r="N146" s="208">
        <f aca="true" t="shared" si="11" ref="N146:N153">J146*K146*L146*M146</f>
        <v>0</v>
      </c>
      <c r="O146" s="598">
        <v>0</v>
      </c>
      <c r="P146" s="208">
        <f aca="true" t="shared" si="12" ref="P146:P153">K146*L146*O146*M146</f>
        <v>0</v>
      </c>
      <c r="Q146" s="678"/>
      <c r="R146" s="689">
        <v>0</v>
      </c>
      <c r="S146" s="291">
        <f t="shared" si="10"/>
        <v>0</v>
      </c>
      <c r="T146" s="891"/>
    </row>
    <row r="147" spans="1:20" ht="12.75">
      <c r="A147" s="285"/>
      <c r="B147" s="286"/>
      <c r="C147" s="286"/>
      <c r="D147" s="287"/>
      <c r="E147" s="388"/>
      <c r="F147" s="289"/>
      <c r="G147" s="389"/>
      <c r="H147" s="290"/>
      <c r="I147" s="233" t="s">
        <v>136</v>
      </c>
      <c r="J147" s="233">
        <v>0</v>
      </c>
      <c r="K147" s="284">
        <v>4716.1</v>
      </c>
      <c r="L147" s="310">
        <v>0.6782</v>
      </c>
      <c r="M147" s="310">
        <v>1.04</v>
      </c>
      <c r="N147" s="208">
        <f t="shared" si="11"/>
        <v>0</v>
      </c>
      <c r="O147" s="598">
        <v>0</v>
      </c>
      <c r="P147" s="208">
        <f t="shared" si="12"/>
        <v>0</v>
      </c>
      <c r="Q147" s="678"/>
      <c r="R147" s="689">
        <v>0</v>
      </c>
      <c r="S147" s="291">
        <f t="shared" si="10"/>
        <v>0</v>
      </c>
      <c r="T147" s="891"/>
    </row>
    <row r="148" spans="1:20" ht="12.75">
      <c r="A148" s="285"/>
      <c r="B148" s="286"/>
      <c r="C148" s="286"/>
      <c r="D148" s="287"/>
      <c r="E148" s="388"/>
      <c r="F148" s="289"/>
      <c r="G148" s="389"/>
      <c r="H148" s="290"/>
      <c r="I148" s="233" t="s">
        <v>139</v>
      </c>
      <c r="J148" s="233">
        <v>0</v>
      </c>
      <c r="K148" s="284">
        <v>4716.1</v>
      </c>
      <c r="L148" s="310">
        <v>1</v>
      </c>
      <c r="M148" s="310">
        <v>1.04</v>
      </c>
      <c r="N148" s="208">
        <f t="shared" si="11"/>
        <v>0</v>
      </c>
      <c r="O148" s="598">
        <v>0</v>
      </c>
      <c r="P148" s="208">
        <f t="shared" si="12"/>
        <v>0</v>
      </c>
      <c r="Q148" s="678"/>
      <c r="R148" s="689">
        <v>0</v>
      </c>
      <c r="S148" s="291">
        <f t="shared" si="10"/>
        <v>0</v>
      </c>
      <c r="T148" s="891"/>
    </row>
    <row r="149" spans="1:20" ht="27" customHeight="1">
      <c r="A149" s="285"/>
      <c r="B149" s="286"/>
      <c r="C149" s="286"/>
      <c r="D149" s="287"/>
      <c r="E149" s="388"/>
      <c r="F149" s="289"/>
      <c r="G149" s="389"/>
      <c r="H149" s="290"/>
      <c r="I149" s="291" t="s">
        <v>140</v>
      </c>
      <c r="J149" s="233">
        <v>0</v>
      </c>
      <c r="K149" s="284">
        <v>4716.1</v>
      </c>
      <c r="L149" s="310">
        <v>1</v>
      </c>
      <c r="M149" s="310">
        <v>1.04</v>
      </c>
      <c r="N149" s="208">
        <f t="shared" si="11"/>
        <v>0</v>
      </c>
      <c r="O149" s="598">
        <v>0</v>
      </c>
      <c r="P149" s="208">
        <f t="shared" si="12"/>
        <v>0</v>
      </c>
      <c r="Q149" s="678"/>
      <c r="R149" s="689">
        <v>0</v>
      </c>
      <c r="S149" s="291">
        <f t="shared" si="10"/>
        <v>0</v>
      </c>
      <c r="T149" s="891"/>
    </row>
    <row r="150" spans="1:20" ht="12.75">
      <c r="A150" s="285"/>
      <c r="B150" s="286"/>
      <c r="C150" s="286"/>
      <c r="D150" s="287"/>
      <c r="E150" s="388"/>
      <c r="F150" s="289"/>
      <c r="G150" s="389"/>
      <c r="H150" s="290"/>
      <c r="I150" s="233" t="s">
        <v>137</v>
      </c>
      <c r="J150" s="233">
        <v>510</v>
      </c>
      <c r="K150" s="284">
        <v>4716.1</v>
      </c>
      <c r="L150" s="310">
        <v>1.1675</v>
      </c>
      <c r="M150" s="310">
        <v>1.04</v>
      </c>
      <c r="N150" s="208">
        <f t="shared" si="11"/>
        <v>2920407.1961999997</v>
      </c>
      <c r="O150" s="598">
        <v>148</v>
      </c>
      <c r="P150" s="208">
        <f t="shared" si="12"/>
        <v>847490.7157600002</v>
      </c>
      <c r="Q150" s="678"/>
      <c r="R150" s="689">
        <v>136</v>
      </c>
      <c r="S150" s="291">
        <f t="shared" si="10"/>
        <v>284</v>
      </c>
      <c r="T150" s="891"/>
    </row>
    <row r="151" spans="1:20" ht="12.75">
      <c r="A151" s="285"/>
      <c r="B151" s="286"/>
      <c r="C151" s="286"/>
      <c r="D151" s="431"/>
      <c r="E151" s="432"/>
      <c r="F151" s="433"/>
      <c r="G151" s="434"/>
      <c r="H151" s="435"/>
      <c r="I151" s="233" t="s">
        <v>138</v>
      </c>
      <c r="J151" s="233">
        <v>100</v>
      </c>
      <c r="K151" s="284">
        <v>4716.1</v>
      </c>
      <c r="L151" s="310">
        <v>1.063</v>
      </c>
      <c r="M151" s="310">
        <v>1.04</v>
      </c>
      <c r="N151" s="208">
        <f t="shared" si="11"/>
        <v>521374.2872000001</v>
      </c>
      <c r="O151" s="598">
        <v>22</v>
      </c>
      <c r="P151" s="208">
        <f t="shared" si="12"/>
        <v>114702.34318400001</v>
      </c>
      <c r="Q151" s="678"/>
      <c r="R151" s="689">
        <v>32</v>
      </c>
      <c r="S151" s="291">
        <f t="shared" si="10"/>
        <v>54</v>
      </c>
      <c r="T151" s="891"/>
    </row>
    <row r="152" spans="1:20" ht="12.75">
      <c r="A152" s="285"/>
      <c r="B152" s="286"/>
      <c r="C152" s="286"/>
      <c r="D152" s="287"/>
      <c r="E152" s="388"/>
      <c r="F152" s="289"/>
      <c r="G152" s="389"/>
      <c r="H152" s="290"/>
      <c r="I152" s="233" t="s">
        <v>159</v>
      </c>
      <c r="J152" s="233">
        <v>0</v>
      </c>
      <c r="K152" s="284">
        <v>234.91</v>
      </c>
      <c r="L152" s="310">
        <v>1</v>
      </c>
      <c r="M152" s="310">
        <v>1.04</v>
      </c>
      <c r="N152" s="208">
        <f t="shared" si="11"/>
        <v>0</v>
      </c>
      <c r="O152" s="598">
        <v>0</v>
      </c>
      <c r="P152" s="208">
        <f t="shared" si="12"/>
        <v>0</v>
      </c>
      <c r="Q152" s="678"/>
      <c r="R152" s="689">
        <v>0</v>
      </c>
      <c r="S152" s="291">
        <f t="shared" si="10"/>
        <v>0</v>
      </c>
      <c r="T152" s="891"/>
    </row>
    <row r="153" spans="1:20" ht="13.5" thickBot="1">
      <c r="A153" s="293"/>
      <c r="B153" s="294"/>
      <c r="C153" s="294"/>
      <c r="D153" s="287"/>
      <c r="E153" s="388"/>
      <c r="F153" s="289"/>
      <c r="G153" s="389"/>
      <c r="H153" s="290"/>
      <c r="I153" s="233" t="s">
        <v>160</v>
      </c>
      <c r="J153" s="233">
        <v>0</v>
      </c>
      <c r="K153" s="284">
        <v>234.91</v>
      </c>
      <c r="L153" s="310">
        <v>1</v>
      </c>
      <c r="M153" s="310">
        <v>1.04</v>
      </c>
      <c r="N153" s="208">
        <f t="shared" si="11"/>
        <v>0</v>
      </c>
      <c r="O153" s="598">
        <v>0</v>
      </c>
      <c r="P153" s="208">
        <f t="shared" si="12"/>
        <v>0</v>
      </c>
      <c r="Q153" s="678"/>
      <c r="R153" s="689">
        <v>0</v>
      </c>
      <c r="S153" s="291">
        <f t="shared" si="10"/>
        <v>0</v>
      </c>
      <c r="T153" s="891"/>
    </row>
    <row r="154" spans="1:20" ht="157.5" thickBot="1">
      <c r="A154" s="9" t="s">
        <v>0</v>
      </c>
      <c r="B154" s="8" t="s">
        <v>18</v>
      </c>
      <c r="C154" s="8" t="s">
        <v>13</v>
      </c>
      <c r="D154" s="80" t="s">
        <v>16</v>
      </c>
      <c r="E154" s="80" t="s">
        <v>19</v>
      </c>
      <c r="F154" s="82" t="s">
        <v>30</v>
      </c>
      <c r="G154" s="109" t="s">
        <v>168</v>
      </c>
      <c r="H154" s="83" t="s">
        <v>141</v>
      </c>
      <c r="I154" s="13"/>
      <c r="J154" s="29">
        <f>J155+J156+J157+J158+J159+J160+J161+J162+J163</f>
        <v>362</v>
      </c>
      <c r="K154" s="34"/>
      <c r="L154" s="29"/>
      <c r="M154" s="29"/>
      <c r="N154" s="38">
        <f>N155+N156+N157+N158+N159+N160+N161+N162+N163</f>
        <v>157908.9369</v>
      </c>
      <c r="O154" s="254">
        <f>O155+O156+O157+O158+O159+O160+O161+O162+O163</f>
        <v>85</v>
      </c>
      <c r="P154" s="38">
        <f>P155+P156+P157+P158+P159+P160+P161+P162+P163</f>
        <v>40197.88695</v>
      </c>
      <c r="Q154" s="674">
        <f>O154*100/J154</f>
        <v>23.480662983425415</v>
      </c>
      <c r="R154" s="687">
        <f>R155+R156+R157+R158+R159+R160+R161+R162+R163</f>
        <v>89</v>
      </c>
      <c r="S154" s="688">
        <f>O154+R154</f>
        <v>174</v>
      </c>
      <c r="T154" s="891">
        <f>S154*100/J154</f>
        <v>48.06629834254144</v>
      </c>
    </row>
    <row r="155" spans="1:20" ht="12.75">
      <c r="A155" s="278"/>
      <c r="B155" s="279"/>
      <c r="C155" s="279"/>
      <c r="D155" s="280"/>
      <c r="E155" s="280"/>
      <c r="F155" s="282"/>
      <c r="G155" s="282"/>
      <c r="H155" s="283"/>
      <c r="I155" s="233" t="s">
        <v>142</v>
      </c>
      <c r="J155" s="207">
        <v>25</v>
      </c>
      <c r="K155" s="284">
        <v>426.75</v>
      </c>
      <c r="L155" s="310">
        <v>0.6995</v>
      </c>
      <c r="M155" s="310">
        <v>1.04</v>
      </c>
      <c r="N155" s="208">
        <f>J155*K155*L155*M155</f>
        <v>7761.302250000001</v>
      </c>
      <c r="O155" s="598">
        <v>0</v>
      </c>
      <c r="P155" s="604">
        <f>K155*L155*O155*M155</f>
        <v>0</v>
      </c>
      <c r="Q155" s="673"/>
      <c r="R155" s="689">
        <v>0</v>
      </c>
      <c r="S155" s="291">
        <f aca="true" t="shared" si="13" ref="S155:S163">O155+R155</f>
        <v>0</v>
      </c>
      <c r="T155" s="891"/>
    </row>
    <row r="156" spans="1:20" ht="12.75">
      <c r="A156" s="285"/>
      <c r="B156" s="286"/>
      <c r="C156" s="286"/>
      <c r="D156" s="287"/>
      <c r="E156" s="287"/>
      <c r="F156" s="289"/>
      <c r="G156" s="289"/>
      <c r="H156" s="290"/>
      <c r="I156" s="233" t="s">
        <v>143</v>
      </c>
      <c r="J156" s="207">
        <v>67</v>
      </c>
      <c r="K156" s="284">
        <v>426.75</v>
      </c>
      <c r="L156" s="310">
        <v>0.6995</v>
      </c>
      <c r="M156" s="310">
        <v>1.04</v>
      </c>
      <c r="N156" s="208">
        <f aca="true" t="shared" si="14" ref="N156:N163">J156*K156*L156*M156</f>
        <v>20800.29003</v>
      </c>
      <c r="O156" s="598">
        <v>1</v>
      </c>
      <c r="P156" s="604">
        <f aca="true" t="shared" si="15" ref="P156:P163">K156*L156*O156*M156</f>
        <v>310.45209</v>
      </c>
      <c r="Q156" s="673"/>
      <c r="R156" s="689">
        <v>0</v>
      </c>
      <c r="S156" s="291">
        <f t="shared" si="13"/>
        <v>1</v>
      </c>
      <c r="T156" s="891"/>
    </row>
    <row r="157" spans="1:20" ht="12.75">
      <c r="A157" s="285"/>
      <c r="B157" s="286"/>
      <c r="C157" s="286"/>
      <c r="D157" s="287"/>
      <c r="E157" s="287"/>
      <c r="F157" s="289"/>
      <c r="G157" s="289"/>
      <c r="H157" s="290"/>
      <c r="I157" s="233" t="s">
        <v>144</v>
      </c>
      <c r="J157" s="207">
        <v>0</v>
      </c>
      <c r="K157" s="284">
        <v>426.75</v>
      </c>
      <c r="L157" s="310">
        <v>0.6995</v>
      </c>
      <c r="M157" s="310">
        <v>1.04</v>
      </c>
      <c r="N157" s="208">
        <f t="shared" si="14"/>
        <v>0</v>
      </c>
      <c r="O157" s="598">
        <v>0</v>
      </c>
      <c r="P157" s="604">
        <f t="shared" si="15"/>
        <v>0</v>
      </c>
      <c r="Q157" s="673"/>
      <c r="R157" s="689">
        <v>0</v>
      </c>
      <c r="S157" s="291">
        <f t="shared" si="13"/>
        <v>0</v>
      </c>
      <c r="T157" s="891"/>
    </row>
    <row r="158" spans="1:20" ht="12.75">
      <c r="A158" s="285"/>
      <c r="B158" s="286"/>
      <c r="C158" s="286"/>
      <c r="D158" s="287"/>
      <c r="E158" s="287"/>
      <c r="F158" s="289"/>
      <c r="G158" s="289"/>
      <c r="H158" s="290"/>
      <c r="I158" s="233" t="s">
        <v>145</v>
      </c>
      <c r="J158" s="207">
        <v>30</v>
      </c>
      <c r="K158" s="284">
        <v>426.75</v>
      </c>
      <c r="L158" s="310">
        <v>0.6995</v>
      </c>
      <c r="M158" s="310">
        <v>1.04</v>
      </c>
      <c r="N158" s="208">
        <f t="shared" si="14"/>
        <v>9313.562700000002</v>
      </c>
      <c r="O158" s="598">
        <v>14</v>
      </c>
      <c r="P158" s="604">
        <f t="shared" si="15"/>
        <v>4346.3292599999995</v>
      </c>
      <c r="Q158" s="673"/>
      <c r="R158" s="689">
        <v>7</v>
      </c>
      <c r="S158" s="291">
        <f t="shared" si="13"/>
        <v>21</v>
      </c>
      <c r="T158" s="891"/>
    </row>
    <row r="159" spans="1:20" ht="16.5">
      <c r="A159" s="285"/>
      <c r="B159" s="286"/>
      <c r="C159" s="286"/>
      <c r="D159" s="287"/>
      <c r="E159" s="287"/>
      <c r="F159" s="289"/>
      <c r="G159" s="289"/>
      <c r="H159" s="290"/>
      <c r="I159" s="291" t="s">
        <v>146</v>
      </c>
      <c r="J159" s="207">
        <v>0</v>
      </c>
      <c r="K159" s="284">
        <v>426.75</v>
      </c>
      <c r="L159" s="310">
        <v>0.6995</v>
      </c>
      <c r="M159" s="310">
        <v>1.04</v>
      </c>
      <c r="N159" s="208">
        <f t="shared" si="14"/>
        <v>0</v>
      </c>
      <c r="O159" s="598">
        <v>0</v>
      </c>
      <c r="P159" s="604">
        <f t="shared" si="15"/>
        <v>0</v>
      </c>
      <c r="Q159" s="673"/>
      <c r="R159" s="689">
        <v>0</v>
      </c>
      <c r="S159" s="291">
        <f t="shared" si="13"/>
        <v>0</v>
      </c>
      <c r="T159" s="891"/>
    </row>
    <row r="160" spans="1:20" ht="12.75">
      <c r="A160" s="285"/>
      <c r="B160" s="286"/>
      <c r="C160" s="286"/>
      <c r="D160" s="287"/>
      <c r="E160" s="287"/>
      <c r="F160" s="289"/>
      <c r="G160" s="289"/>
      <c r="H160" s="290"/>
      <c r="I160" s="233" t="s">
        <v>147</v>
      </c>
      <c r="J160" s="207">
        <v>180</v>
      </c>
      <c r="K160" s="314">
        <v>426.75</v>
      </c>
      <c r="L160" s="503">
        <v>1.2124</v>
      </c>
      <c r="M160" s="310">
        <v>1.04</v>
      </c>
      <c r="N160" s="208">
        <f t="shared" si="14"/>
        <v>96855.72624</v>
      </c>
      <c r="O160" s="598">
        <v>56</v>
      </c>
      <c r="P160" s="604">
        <f t="shared" si="15"/>
        <v>30132.892608000002</v>
      </c>
      <c r="Q160" s="673"/>
      <c r="R160" s="689">
        <v>57</v>
      </c>
      <c r="S160" s="291">
        <f t="shared" si="13"/>
        <v>113</v>
      </c>
      <c r="T160" s="891"/>
    </row>
    <row r="161" spans="1:20" ht="12.75">
      <c r="A161" s="286"/>
      <c r="B161" s="286"/>
      <c r="C161" s="286"/>
      <c r="D161" s="451"/>
      <c r="E161" s="431"/>
      <c r="F161" s="433"/>
      <c r="G161" s="433"/>
      <c r="H161" s="435"/>
      <c r="I161" s="450" t="s">
        <v>148</v>
      </c>
      <c r="J161" s="235">
        <v>60</v>
      </c>
      <c r="K161" s="315">
        <v>426.75</v>
      </c>
      <c r="L161" s="504">
        <v>0.8704</v>
      </c>
      <c r="M161" s="310">
        <v>1.04</v>
      </c>
      <c r="N161" s="208">
        <f t="shared" si="14"/>
        <v>23178.05568</v>
      </c>
      <c r="O161" s="598">
        <v>14</v>
      </c>
      <c r="P161" s="604">
        <f t="shared" si="15"/>
        <v>5408.212992</v>
      </c>
      <c r="Q161" s="673"/>
      <c r="R161" s="689">
        <v>25</v>
      </c>
      <c r="S161" s="291">
        <f t="shared" si="13"/>
        <v>39</v>
      </c>
      <c r="T161" s="891"/>
    </row>
    <row r="162" spans="1:20" ht="12.75">
      <c r="A162" s="286"/>
      <c r="B162" s="286"/>
      <c r="C162" s="286"/>
      <c r="D162" s="452"/>
      <c r="E162" s="287"/>
      <c r="F162" s="289"/>
      <c r="G162" s="289"/>
      <c r="H162" s="290"/>
      <c r="I162" s="233" t="s">
        <v>161</v>
      </c>
      <c r="J162" s="233">
        <v>0</v>
      </c>
      <c r="K162" s="316">
        <v>231.92</v>
      </c>
      <c r="L162" s="374">
        <v>1</v>
      </c>
      <c r="M162" s="310">
        <v>1.04</v>
      </c>
      <c r="N162" s="208">
        <f t="shared" si="14"/>
        <v>0</v>
      </c>
      <c r="O162" s="598">
        <v>0</v>
      </c>
      <c r="P162" s="604">
        <f t="shared" si="15"/>
        <v>0</v>
      </c>
      <c r="Q162" s="673"/>
      <c r="R162" s="689">
        <v>0</v>
      </c>
      <c r="S162" s="291">
        <f t="shared" si="13"/>
        <v>0</v>
      </c>
      <c r="T162" s="891"/>
    </row>
    <row r="163" spans="1:20" ht="13.5" thickBot="1">
      <c r="A163" s="294"/>
      <c r="B163" s="294"/>
      <c r="C163" s="294"/>
      <c r="D163" s="453"/>
      <c r="E163" s="295"/>
      <c r="F163" s="297"/>
      <c r="G163" s="297"/>
      <c r="H163" s="298"/>
      <c r="I163" s="237" t="s">
        <v>164</v>
      </c>
      <c r="J163" s="237">
        <v>0</v>
      </c>
      <c r="K163" s="317">
        <v>231.92</v>
      </c>
      <c r="L163" s="375">
        <v>1</v>
      </c>
      <c r="M163" s="310">
        <v>1.04</v>
      </c>
      <c r="N163" s="208">
        <f t="shared" si="14"/>
        <v>0</v>
      </c>
      <c r="O163" s="598">
        <v>0</v>
      </c>
      <c r="P163" s="604">
        <f t="shared" si="15"/>
        <v>0</v>
      </c>
      <c r="Q163" s="679"/>
      <c r="R163" s="689">
        <v>0</v>
      </c>
      <c r="S163" s="291">
        <f t="shared" si="13"/>
        <v>0</v>
      </c>
      <c r="T163" s="891"/>
    </row>
    <row r="164" spans="1:20" ht="12.75">
      <c r="A164" s="1" t="s">
        <v>20</v>
      </c>
      <c r="J164" s="381">
        <f>J2+J5+J44+J103+J130+J137+J140+J143+J144+J154</f>
        <v>273571</v>
      </c>
      <c r="K164" s="91"/>
      <c r="L164" s="91"/>
      <c r="M164" s="91"/>
      <c r="N164" s="307">
        <f>N2+N5+N44+N103+N130+N137+N140+N143+N144+N154</f>
        <v>34021818.28112912</v>
      </c>
      <c r="O164" s="616">
        <f>O2+O5+O44+O103+O130+O137+O140+O143+O144+O154</f>
        <v>69352</v>
      </c>
      <c r="P164" s="92">
        <f>P2+P5+P44+P103+P130+P137+P140+P143+P144+P154</f>
        <v>10059387.055348799</v>
      </c>
      <c r="Q164" s="631">
        <f>O164*100/J164</f>
        <v>25.350640235989925</v>
      </c>
      <c r="R164" s="685">
        <f>R2+R5+R44+R103+R130+R137+R140+R143+R144+R154</f>
        <v>67272</v>
      </c>
      <c r="S164" s="685">
        <f>S2+S5+S44+S103+S130+S137+S140+S143+S144+S154</f>
        <v>136624</v>
      </c>
      <c r="T164" s="891">
        <f>S164*100/J164</f>
        <v>49.94096596495974</v>
      </c>
    </row>
    <row r="165" spans="15:19" ht="12.75">
      <c r="O165" s="164"/>
      <c r="P165" s="92">
        <f>P164*100/N164</f>
        <v>29.56745865910535</v>
      </c>
      <c r="Q165" s="92"/>
      <c r="S165" s="694">
        <f>O164+R164</f>
        <v>136624</v>
      </c>
    </row>
    <row r="166" spans="12:19" ht="12.75">
      <c r="L166">
        <v>2016</v>
      </c>
      <c r="N166" s="423">
        <v>29190393</v>
      </c>
      <c r="O166" s="163"/>
      <c r="P166" s="165"/>
      <c r="S166" s="727">
        <f>S164*100/J164</f>
        <v>49.94096596495974</v>
      </c>
    </row>
    <row r="167" spans="12:14" ht="12.75">
      <c r="L167">
        <v>2017</v>
      </c>
      <c r="N167" s="472">
        <v>30622110</v>
      </c>
    </row>
    <row r="168" spans="12:14" ht="12.75">
      <c r="L168">
        <v>2018</v>
      </c>
      <c r="N168" s="472">
        <v>32255176.935719997</v>
      </c>
    </row>
    <row r="169" spans="12:16" ht="12.75">
      <c r="L169">
        <v>2019</v>
      </c>
      <c r="N169" s="422">
        <f>N164</f>
        <v>34021818.28112912</v>
      </c>
      <c r="O169" s="565">
        <v>33180780</v>
      </c>
      <c r="P169" s="858" t="s">
        <v>367</v>
      </c>
    </row>
    <row r="170" ht="12.75">
      <c r="O170" s="263">
        <f>N169-O169</f>
        <v>841038.2811291218</v>
      </c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W170"/>
  <sheetViews>
    <sheetView zoomScale="136" zoomScaleNormal="136" zoomScalePageLayoutView="0" workbookViewId="0" topLeftCell="H148">
      <selection activeCell="T171" sqref="T171"/>
    </sheetView>
  </sheetViews>
  <sheetFormatPr defaultColWidth="9.140625" defaultRowHeight="12.75"/>
  <cols>
    <col min="1" max="1" width="4.00390625" style="0" customWidth="1"/>
    <col min="2" max="2" width="14.57421875" style="0" customWidth="1"/>
    <col min="3" max="3" width="6.28125" style="0" customWidth="1"/>
    <col min="4" max="4" width="10.7109375" style="0" customWidth="1"/>
    <col min="5" max="5" width="10.421875" style="0" customWidth="1"/>
    <col min="7" max="7" width="10.421875" style="0" customWidth="1"/>
    <col min="9" max="9" width="20.57421875" style="0" customWidth="1"/>
    <col min="14" max="14" width="10.421875" style="0" bestFit="1" customWidth="1"/>
    <col min="16" max="16" width="10.7109375" style="0" customWidth="1"/>
  </cols>
  <sheetData>
    <row r="1" spans="1:20" ht="60" customHeight="1" thickBot="1">
      <c r="A1" s="3" t="s">
        <v>21</v>
      </c>
      <c r="B1" s="4" t="s">
        <v>24</v>
      </c>
      <c r="C1" s="5" t="s">
        <v>25</v>
      </c>
      <c r="D1" s="5" t="s">
        <v>26</v>
      </c>
      <c r="E1" s="5" t="s">
        <v>27</v>
      </c>
      <c r="F1" s="6" t="s">
        <v>149</v>
      </c>
      <c r="G1" s="6" t="s">
        <v>23</v>
      </c>
      <c r="H1" s="7" t="s">
        <v>22</v>
      </c>
      <c r="I1" s="7" t="s">
        <v>36</v>
      </c>
      <c r="J1" s="22" t="s">
        <v>41</v>
      </c>
      <c r="K1" s="23" t="s">
        <v>150</v>
      </c>
      <c r="L1" s="334" t="s">
        <v>273</v>
      </c>
      <c r="M1" s="334" t="s">
        <v>373</v>
      </c>
      <c r="N1" s="37" t="s">
        <v>119</v>
      </c>
      <c r="O1" s="599" t="s">
        <v>377</v>
      </c>
      <c r="P1" s="600" t="s">
        <v>330</v>
      </c>
      <c r="Q1" s="601" t="s">
        <v>331</v>
      </c>
      <c r="R1" s="695" t="s">
        <v>337</v>
      </c>
      <c r="S1" s="23" t="s">
        <v>338</v>
      </c>
      <c r="T1" s="23" t="s">
        <v>331</v>
      </c>
    </row>
    <row r="2" spans="1:20" ht="24" customHeight="1">
      <c r="A2" s="923" t="s">
        <v>0</v>
      </c>
      <c r="B2" s="925" t="s">
        <v>1</v>
      </c>
      <c r="C2" s="925" t="s">
        <v>3</v>
      </c>
      <c r="D2" s="917" t="s">
        <v>165</v>
      </c>
      <c r="E2" s="917" t="s">
        <v>28</v>
      </c>
      <c r="F2" s="930" t="s">
        <v>166</v>
      </c>
      <c r="G2" s="917" t="s">
        <v>167</v>
      </c>
      <c r="H2" s="942" t="s">
        <v>151</v>
      </c>
      <c r="I2" s="13"/>
      <c r="J2" s="29">
        <f>J3+J4</f>
        <v>10257</v>
      </c>
      <c r="K2" s="21"/>
      <c r="L2" s="21"/>
      <c r="M2" s="21"/>
      <c r="N2" s="38">
        <f>N3+N4</f>
        <v>1316449.0247999998</v>
      </c>
      <c r="O2" s="254">
        <f>O3+O4</f>
        <v>2132</v>
      </c>
      <c r="P2" s="829">
        <f>P3+P4</f>
        <v>273634.5248</v>
      </c>
      <c r="Q2" s="592">
        <f>O2*100/J2</f>
        <v>20.785804816223067</v>
      </c>
      <c r="R2" s="716">
        <f>R3+R4</f>
        <v>3039</v>
      </c>
      <c r="S2" s="700">
        <f>O2+R2</f>
        <v>5171</v>
      </c>
      <c r="T2" s="700">
        <f>S2*100/J2</f>
        <v>50.41435117480745</v>
      </c>
    </row>
    <row r="3" spans="1:20" ht="39" customHeight="1">
      <c r="A3" s="924"/>
      <c r="B3" s="926"/>
      <c r="C3" s="926"/>
      <c r="D3" s="918"/>
      <c r="E3" s="918"/>
      <c r="F3" s="931"/>
      <c r="G3" s="918"/>
      <c r="H3" s="921"/>
      <c r="I3" s="268" t="s">
        <v>37</v>
      </c>
      <c r="J3" s="207">
        <v>1000</v>
      </c>
      <c r="K3" s="310">
        <v>123.41</v>
      </c>
      <c r="L3" s="310">
        <v>1</v>
      </c>
      <c r="M3" s="310">
        <v>1.04</v>
      </c>
      <c r="N3" s="208">
        <f>J3*K3*L3*M3</f>
        <v>128346.40000000001</v>
      </c>
      <c r="O3" s="598">
        <v>506</v>
      </c>
      <c r="P3" s="604">
        <f>K3*L3*O3*M3</f>
        <v>64943.2784</v>
      </c>
      <c r="Q3" s="593"/>
      <c r="R3" s="689">
        <v>37</v>
      </c>
      <c r="S3" s="880">
        <f aca="true" t="shared" si="0" ref="S3:S66">O3+R3</f>
        <v>543</v>
      </c>
      <c r="T3" s="721"/>
    </row>
    <row r="4" spans="1:20" ht="25.5" thickBot="1">
      <c r="A4" s="924"/>
      <c r="B4" s="926"/>
      <c r="C4" s="926"/>
      <c r="D4" s="918"/>
      <c r="E4" s="918"/>
      <c r="F4" s="931"/>
      <c r="G4" s="918"/>
      <c r="H4" s="921"/>
      <c r="I4" s="269" t="s">
        <v>40</v>
      </c>
      <c r="J4" s="207">
        <v>9257</v>
      </c>
      <c r="K4" s="310">
        <v>123.41</v>
      </c>
      <c r="L4" s="310">
        <v>1</v>
      </c>
      <c r="M4" s="310">
        <v>1.04</v>
      </c>
      <c r="N4" s="208">
        <f>J4*K4*L4*M4</f>
        <v>1188102.6247999999</v>
      </c>
      <c r="O4" s="598">
        <v>1626</v>
      </c>
      <c r="P4" s="604">
        <f>K4*L4*O4*M4</f>
        <v>208691.2464</v>
      </c>
      <c r="Q4" s="594"/>
      <c r="R4" s="689">
        <v>3002</v>
      </c>
      <c r="S4" s="880">
        <f t="shared" si="0"/>
        <v>4628</v>
      </c>
      <c r="T4" s="721"/>
    </row>
    <row r="5" spans="1:20" ht="147" thickBot="1">
      <c r="A5" s="9" t="s">
        <v>0</v>
      </c>
      <c r="B5" s="8" t="s">
        <v>2</v>
      </c>
      <c r="C5" s="8" t="s">
        <v>3</v>
      </c>
      <c r="D5" s="339" t="s">
        <v>165</v>
      </c>
      <c r="E5" s="339" t="s">
        <v>28</v>
      </c>
      <c r="F5" s="340" t="s">
        <v>75</v>
      </c>
      <c r="G5" s="341" t="s">
        <v>168</v>
      </c>
      <c r="H5" s="342" t="s">
        <v>152</v>
      </c>
      <c r="I5" s="14"/>
      <c r="J5" s="29">
        <f>J6+J7+J8+J9+J10+J11+J12+J13+J14+J15+J17+J18+J19+J24+J25+J26+J27+J28+J29+J30+J31+J32+J33+J34+J35+J36+J37+J38+J39+J40+J41+J42+J43+J23+J16</f>
        <v>22497</v>
      </c>
      <c r="K5" s="21"/>
      <c r="L5" s="21"/>
      <c r="M5" s="21"/>
      <c r="N5" s="38">
        <f>N6+N7+N8+N9+N10+N11+N12+N13+N14+N15+N17+N18+N19+N24+N25+N26+N27+N28+N29+N30+N31+N32+N33+N34+N35+N36+N37+N38+N39+N40+N41+N42+N43+N23+N16</f>
        <v>5628361.336748799</v>
      </c>
      <c r="O5" s="254">
        <f>O6+O7+O8+O9+O10+O11+O12+O13+O14+O15+O17+O18+O19+O24+O25+O26+O27+O28+O29+O30+O31+O32+O33+O34+O35+O36+O37+O38+O39+O40+O41+O42+O43+O23+O16</f>
        <v>3959</v>
      </c>
      <c r="P5" s="38">
        <f>P6+P7+P8+P9+P10+P11+P12+P13+P14+P15+P17+P18+P19+P24+P25+P26+P27+P28+P29+P30+P31+P32+P33+P34+P35+P36+P37+P38+P39+P40+P41+P42+P43+P23+P16</f>
        <v>1050710.5209203202</v>
      </c>
      <c r="Q5" s="592">
        <f>O5*100/J5</f>
        <v>17.59790194248122</v>
      </c>
      <c r="R5" s="716">
        <f>R6+R7+R8+R9+R10+R11+R12+R13+R14+R15+R17+R18+R19+R24+R25+R26+R27+R28+R29+R30+R31+R32+R33+R34+R35+R36+R37+R38+R39+R40+R41+R42+R43+R23+R16</f>
        <v>8692</v>
      </c>
      <c r="S5" s="700">
        <f t="shared" si="0"/>
        <v>12651</v>
      </c>
      <c r="T5" s="700">
        <f>S5*100/J5</f>
        <v>56.234164555274035</v>
      </c>
    </row>
    <row r="6" spans="1:20" ht="12.75">
      <c r="A6" s="168"/>
      <c r="B6" s="169"/>
      <c r="C6" s="279"/>
      <c r="D6" s="280"/>
      <c r="E6" s="283"/>
      <c r="F6" s="282"/>
      <c r="G6" s="282"/>
      <c r="H6" s="283"/>
      <c r="I6" s="233" t="s">
        <v>42</v>
      </c>
      <c r="J6" s="207">
        <v>305</v>
      </c>
      <c r="K6" s="310">
        <v>231.92</v>
      </c>
      <c r="L6" s="310">
        <v>2.5454</v>
      </c>
      <c r="M6" s="310">
        <v>1.04</v>
      </c>
      <c r="N6" s="208">
        <f>J6*K6*L6*M6</f>
        <v>187252.41208959997</v>
      </c>
      <c r="O6" s="598">
        <v>10</v>
      </c>
      <c r="P6" s="604">
        <f>K6*L6*O6*M6</f>
        <v>6139.4233472000005</v>
      </c>
      <c r="Q6" s="594"/>
      <c r="R6" s="689">
        <v>139</v>
      </c>
      <c r="S6" s="880">
        <f t="shared" si="0"/>
        <v>149</v>
      </c>
      <c r="T6" s="721"/>
    </row>
    <row r="7" spans="1:20" ht="12.75">
      <c r="A7" s="177"/>
      <c r="B7" s="178"/>
      <c r="C7" s="286"/>
      <c r="D7" s="287"/>
      <c r="E7" s="290"/>
      <c r="F7" s="289"/>
      <c r="G7" s="289"/>
      <c r="H7" s="290"/>
      <c r="I7" s="233" t="s">
        <v>43</v>
      </c>
      <c r="J7" s="207">
        <v>90</v>
      </c>
      <c r="K7" s="310">
        <v>231.92</v>
      </c>
      <c r="L7" s="310">
        <v>2.5454</v>
      </c>
      <c r="M7" s="310">
        <v>1.04</v>
      </c>
      <c r="N7" s="208">
        <f aca="true" t="shared" si="1" ref="N7:N43">J7*K7*L7*M7</f>
        <v>55254.8101248</v>
      </c>
      <c r="O7" s="598">
        <v>36</v>
      </c>
      <c r="P7" s="604">
        <f aca="true" t="shared" si="2" ref="P7:P43">K7*L7*O7*M7</f>
        <v>22101.924049920002</v>
      </c>
      <c r="Q7" s="594"/>
      <c r="R7" s="689">
        <v>2</v>
      </c>
      <c r="S7" s="880">
        <f t="shared" si="0"/>
        <v>38</v>
      </c>
      <c r="T7" s="721"/>
    </row>
    <row r="8" spans="1:20" ht="27.75" customHeight="1">
      <c r="A8" s="177"/>
      <c r="B8" s="178"/>
      <c r="C8" s="286"/>
      <c r="D8" s="287"/>
      <c r="E8" s="290"/>
      <c r="F8" s="289"/>
      <c r="G8" s="289"/>
      <c r="H8" s="290"/>
      <c r="I8" s="291" t="s">
        <v>44</v>
      </c>
      <c r="J8" s="207">
        <v>0</v>
      </c>
      <c r="K8" s="310">
        <v>231.92</v>
      </c>
      <c r="L8" s="310">
        <v>18.0359</v>
      </c>
      <c r="M8" s="310">
        <v>1.04</v>
      </c>
      <c r="N8" s="208">
        <f t="shared" si="1"/>
        <v>0</v>
      </c>
      <c r="O8" s="598">
        <v>0</v>
      </c>
      <c r="P8" s="604">
        <f t="shared" si="2"/>
        <v>0</v>
      </c>
      <c r="Q8" s="594"/>
      <c r="R8" s="689">
        <v>0</v>
      </c>
      <c r="S8" s="880">
        <f t="shared" si="0"/>
        <v>0</v>
      </c>
      <c r="T8" s="721"/>
    </row>
    <row r="9" spans="1:20" ht="12.75">
      <c r="A9" s="177"/>
      <c r="B9" s="178"/>
      <c r="C9" s="286"/>
      <c r="D9" s="287"/>
      <c r="E9" s="290"/>
      <c r="F9" s="289"/>
      <c r="G9" s="289"/>
      <c r="H9" s="290">
        <v>7047</v>
      </c>
      <c r="I9" s="233" t="s">
        <v>353</v>
      </c>
      <c r="J9" s="207">
        <v>11953</v>
      </c>
      <c r="K9" s="310">
        <v>231.92</v>
      </c>
      <c r="L9" s="310">
        <v>0.5957</v>
      </c>
      <c r="M9" s="310">
        <v>1.04</v>
      </c>
      <c r="N9" s="208">
        <f t="shared" si="1"/>
        <v>1717418.20123328</v>
      </c>
      <c r="O9" s="598">
        <v>1967</v>
      </c>
      <c r="P9" s="604">
        <f t="shared" si="2"/>
        <v>282620.39670592</v>
      </c>
      <c r="Q9" s="594"/>
      <c r="R9" s="689">
        <v>5300</v>
      </c>
      <c r="S9" s="880">
        <f t="shared" si="0"/>
        <v>7267</v>
      </c>
      <c r="T9" s="721"/>
    </row>
    <row r="10" spans="1:20" ht="12.75">
      <c r="A10" s="177"/>
      <c r="B10" s="178"/>
      <c r="C10" s="286"/>
      <c r="D10" s="287"/>
      <c r="E10" s="290"/>
      <c r="F10" s="289"/>
      <c r="G10" s="289"/>
      <c r="H10" s="290"/>
      <c r="I10" s="233" t="s">
        <v>46</v>
      </c>
      <c r="J10" s="207">
        <v>102</v>
      </c>
      <c r="K10" s="310">
        <v>231.92</v>
      </c>
      <c r="L10" s="310">
        <v>2.5454</v>
      </c>
      <c r="M10" s="310">
        <v>1.04</v>
      </c>
      <c r="N10" s="208">
        <f t="shared" si="1"/>
        <v>62622.11814144</v>
      </c>
      <c r="O10" s="598">
        <v>37</v>
      </c>
      <c r="P10" s="604">
        <f t="shared" si="2"/>
        <v>22715.86638464</v>
      </c>
      <c r="Q10" s="594"/>
      <c r="R10" s="689">
        <v>36</v>
      </c>
      <c r="S10" s="880">
        <f t="shared" si="0"/>
        <v>73</v>
      </c>
      <c r="T10" s="721"/>
    </row>
    <row r="11" spans="1:20" ht="12.75">
      <c r="A11" s="177"/>
      <c r="B11" s="178"/>
      <c r="C11" s="286"/>
      <c r="D11" s="287"/>
      <c r="E11" s="290"/>
      <c r="F11" s="289"/>
      <c r="G11" s="289"/>
      <c r="H11" s="290"/>
      <c r="I11" s="233" t="s">
        <v>47</v>
      </c>
      <c r="J11" s="207">
        <v>1788</v>
      </c>
      <c r="K11" s="310">
        <v>231.92</v>
      </c>
      <c r="L11" s="310">
        <v>0.5957</v>
      </c>
      <c r="M11" s="310">
        <v>1.04</v>
      </c>
      <c r="N11" s="208">
        <f t="shared" si="1"/>
        <v>256901.50956287998</v>
      </c>
      <c r="O11" s="598">
        <v>369</v>
      </c>
      <c r="P11" s="604">
        <f t="shared" si="2"/>
        <v>53018.26455744</v>
      </c>
      <c r="Q11" s="594"/>
      <c r="R11" s="689">
        <v>536</v>
      </c>
      <c r="S11" s="880">
        <f t="shared" si="0"/>
        <v>905</v>
      </c>
      <c r="T11" s="721"/>
    </row>
    <row r="12" spans="1:20" ht="12.75">
      <c r="A12" s="177"/>
      <c r="B12" s="178"/>
      <c r="C12" s="286"/>
      <c r="D12" s="287"/>
      <c r="E12" s="290"/>
      <c r="F12" s="289"/>
      <c r="G12" s="289"/>
      <c r="H12" s="290"/>
      <c r="I12" s="233" t="s">
        <v>48</v>
      </c>
      <c r="J12" s="207">
        <v>898</v>
      </c>
      <c r="K12" s="310">
        <v>231.92</v>
      </c>
      <c r="L12" s="310">
        <v>0.5957</v>
      </c>
      <c r="M12" s="310">
        <v>1.04</v>
      </c>
      <c r="N12" s="208">
        <f t="shared" si="1"/>
        <v>129025.47851647998</v>
      </c>
      <c r="O12" s="598">
        <v>58</v>
      </c>
      <c r="P12" s="604">
        <f t="shared" si="2"/>
        <v>8333.49415808</v>
      </c>
      <c r="Q12" s="594"/>
      <c r="R12" s="689">
        <v>447</v>
      </c>
      <c r="S12" s="880">
        <f t="shared" si="0"/>
        <v>505</v>
      </c>
      <c r="T12" s="721"/>
    </row>
    <row r="13" spans="1:20" ht="12.75">
      <c r="A13" s="177"/>
      <c r="B13" s="178"/>
      <c r="C13" s="286"/>
      <c r="D13" s="287"/>
      <c r="E13" s="290"/>
      <c r="F13" s="289"/>
      <c r="G13" s="289"/>
      <c r="H13" s="290"/>
      <c r="I13" s="233" t="s">
        <v>49</v>
      </c>
      <c r="J13" s="207">
        <v>3520</v>
      </c>
      <c r="K13" s="310">
        <v>231.92</v>
      </c>
      <c r="L13" s="310">
        <v>2.5454</v>
      </c>
      <c r="M13" s="310">
        <v>1.04</v>
      </c>
      <c r="N13" s="208">
        <f t="shared" si="1"/>
        <v>2161077.0182143995</v>
      </c>
      <c r="O13" s="598">
        <v>784</v>
      </c>
      <c r="P13" s="604">
        <f t="shared" si="2"/>
        <v>481330.79042048</v>
      </c>
      <c r="Q13" s="594"/>
      <c r="R13" s="689">
        <v>794</v>
      </c>
      <c r="S13" s="880">
        <f t="shared" si="0"/>
        <v>1578</v>
      </c>
      <c r="T13" s="721"/>
    </row>
    <row r="14" spans="1:20" ht="12.75">
      <c r="A14" s="177"/>
      <c r="B14" s="178"/>
      <c r="C14" s="286"/>
      <c r="D14" s="287"/>
      <c r="E14" s="290"/>
      <c r="F14" s="289"/>
      <c r="G14" s="289"/>
      <c r="H14" s="290"/>
      <c r="I14" s="233" t="s">
        <v>61</v>
      </c>
      <c r="J14" s="207">
        <v>0</v>
      </c>
      <c r="K14" s="310">
        <v>231.92</v>
      </c>
      <c r="L14" s="310">
        <v>0.5957</v>
      </c>
      <c r="M14" s="310">
        <v>1.04</v>
      </c>
      <c r="N14" s="208">
        <f t="shared" si="1"/>
        <v>0</v>
      </c>
      <c r="O14" s="598">
        <v>0</v>
      </c>
      <c r="P14" s="604">
        <f t="shared" si="2"/>
        <v>0</v>
      </c>
      <c r="Q14" s="594"/>
      <c r="R14" s="689">
        <v>0</v>
      </c>
      <c r="S14" s="880">
        <f t="shared" si="0"/>
        <v>0</v>
      </c>
      <c r="T14" s="721"/>
    </row>
    <row r="15" spans="1:20" ht="12.75">
      <c r="A15" s="177"/>
      <c r="B15" s="178"/>
      <c r="C15" s="286"/>
      <c r="D15" s="287"/>
      <c r="E15" s="290"/>
      <c r="F15" s="289"/>
      <c r="G15" s="289"/>
      <c r="H15" s="290"/>
      <c r="I15" s="233" t="s">
        <v>51</v>
      </c>
      <c r="J15" s="207">
        <v>0</v>
      </c>
      <c r="K15" s="310">
        <v>231.92</v>
      </c>
      <c r="L15" s="310">
        <v>0.5957</v>
      </c>
      <c r="M15" s="310">
        <v>1.04</v>
      </c>
      <c r="N15" s="208">
        <f t="shared" si="1"/>
        <v>0</v>
      </c>
      <c r="O15" s="598">
        <v>0</v>
      </c>
      <c r="P15" s="604">
        <f t="shared" si="2"/>
        <v>0</v>
      </c>
      <c r="Q15" s="594"/>
      <c r="R15" s="689">
        <v>0</v>
      </c>
      <c r="S15" s="880">
        <f t="shared" si="0"/>
        <v>0</v>
      </c>
      <c r="T15" s="721"/>
    </row>
    <row r="16" spans="1:20" ht="12.75">
      <c r="A16" s="177"/>
      <c r="B16" s="178"/>
      <c r="C16" s="286"/>
      <c r="D16" s="287"/>
      <c r="E16" s="290"/>
      <c r="F16" s="289"/>
      <c r="G16" s="289"/>
      <c r="H16" s="290"/>
      <c r="I16" s="233" t="s">
        <v>162</v>
      </c>
      <c r="J16" s="207">
        <v>450</v>
      </c>
      <c r="K16" s="310">
        <v>231.92</v>
      </c>
      <c r="L16" s="310">
        <v>1.1613</v>
      </c>
      <c r="M16" s="310">
        <v>1.04</v>
      </c>
      <c r="N16" s="208">
        <f t="shared" si="1"/>
        <v>126045.829728</v>
      </c>
      <c r="O16" s="598">
        <v>18</v>
      </c>
      <c r="P16" s="604">
        <f t="shared" si="2"/>
        <v>5041.83318912</v>
      </c>
      <c r="Q16" s="594"/>
      <c r="R16" s="689">
        <v>29</v>
      </c>
      <c r="S16" s="880">
        <f t="shared" si="0"/>
        <v>47</v>
      </c>
      <c r="T16" s="721"/>
    </row>
    <row r="17" spans="1:20" ht="12.75">
      <c r="A17" s="177"/>
      <c r="B17" s="178"/>
      <c r="C17" s="286"/>
      <c r="D17" s="287"/>
      <c r="E17" s="290"/>
      <c r="F17" s="289"/>
      <c r="G17" s="289"/>
      <c r="H17" s="290"/>
      <c r="I17" s="233" t="s">
        <v>52</v>
      </c>
      <c r="J17" s="207">
        <v>0</v>
      </c>
      <c r="K17" s="310">
        <v>231.92</v>
      </c>
      <c r="L17" s="310">
        <v>0.5957</v>
      </c>
      <c r="M17" s="310">
        <v>1.04</v>
      </c>
      <c r="N17" s="208">
        <f t="shared" si="1"/>
        <v>0</v>
      </c>
      <c r="O17" s="598">
        <v>0</v>
      </c>
      <c r="P17" s="604">
        <f t="shared" si="2"/>
        <v>0</v>
      </c>
      <c r="Q17" s="594"/>
      <c r="R17" s="689">
        <v>0</v>
      </c>
      <c r="S17" s="880">
        <f t="shared" si="0"/>
        <v>0</v>
      </c>
      <c r="T17" s="721"/>
    </row>
    <row r="18" spans="1:20" ht="54.75" customHeight="1">
      <c r="A18" s="177"/>
      <c r="B18" s="178"/>
      <c r="C18" s="286"/>
      <c r="D18" s="287"/>
      <c r="E18" s="290"/>
      <c r="F18" s="289"/>
      <c r="G18" s="289"/>
      <c r="H18" s="290"/>
      <c r="I18" s="291" t="s">
        <v>53</v>
      </c>
      <c r="J18" s="207">
        <v>0</v>
      </c>
      <c r="K18" s="310">
        <v>231.92</v>
      </c>
      <c r="L18" s="310">
        <v>2.5524</v>
      </c>
      <c r="M18" s="310">
        <v>1.04</v>
      </c>
      <c r="N18" s="208">
        <f t="shared" si="1"/>
        <v>0</v>
      </c>
      <c r="O18" s="598">
        <v>0</v>
      </c>
      <c r="P18" s="604">
        <f t="shared" si="2"/>
        <v>0</v>
      </c>
      <c r="Q18" s="594"/>
      <c r="R18" s="689">
        <v>0</v>
      </c>
      <c r="S18" s="880">
        <f t="shared" si="0"/>
        <v>0</v>
      </c>
      <c r="T18" s="721"/>
    </row>
    <row r="19" spans="1:20" ht="27.75" customHeight="1">
      <c r="A19" s="177"/>
      <c r="B19" s="178"/>
      <c r="C19" s="286"/>
      <c r="D19" s="287"/>
      <c r="E19" s="290"/>
      <c r="F19" s="289"/>
      <c r="G19" s="289"/>
      <c r="H19" s="290"/>
      <c r="I19" s="291" t="s">
        <v>54</v>
      </c>
      <c r="J19" s="207">
        <f>J20+J21+J22</f>
        <v>0</v>
      </c>
      <c r="K19" s="310">
        <v>231.92</v>
      </c>
      <c r="L19" s="310">
        <v>0.5957</v>
      </c>
      <c r="M19" s="310">
        <v>1.04</v>
      </c>
      <c r="N19" s="208">
        <f t="shared" si="1"/>
        <v>0</v>
      </c>
      <c r="O19" s="598">
        <v>0</v>
      </c>
      <c r="P19" s="604">
        <f t="shared" si="2"/>
        <v>0</v>
      </c>
      <c r="Q19" s="594"/>
      <c r="R19" s="689">
        <v>0</v>
      </c>
      <c r="S19" s="880">
        <f t="shared" si="0"/>
        <v>0</v>
      </c>
      <c r="T19" s="721"/>
    </row>
    <row r="20" spans="1:20" ht="12.75">
      <c r="A20" s="177"/>
      <c r="B20" s="178"/>
      <c r="C20" s="286"/>
      <c r="D20" s="287"/>
      <c r="E20" s="290"/>
      <c r="F20" s="289"/>
      <c r="G20" s="289"/>
      <c r="H20" s="290"/>
      <c r="I20" s="461" t="s">
        <v>179</v>
      </c>
      <c r="J20" s="462">
        <v>0</v>
      </c>
      <c r="K20" s="310"/>
      <c r="L20" s="310">
        <v>0.5957</v>
      </c>
      <c r="M20" s="310">
        <v>1.04</v>
      </c>
      <c r="N20" s="208">
        <f t="shared" si="1"/>
        <v>0</v>
      </c>
      <c r="O20" s="598">
        <v>0</v>
      </c>
      <c r="P20" s="604">
        <f t="shared" si="2"/>
        <v>0</v>
      </c>
      <c r="Q20" s="594"/>
      <c r="R20" s="689">
        <v>0</v>
      </c>
      <c r="S20" s="880">
        <f t="shared" si="0"/>
        <v>0</v>
      </c>
      <c r="T20" s="721"/>
    </row>
    <row r="21" spans="1:20" ht="12.75">
      <c r="A21" s="177"/>
      <c r="B21" s="178"/>
      <c r="C21" s="286"/>
      <c r="D21" s="287"/>
      <c r="E21" s="290"/>
      <c r="F21" s="289"/>
      <c r="G21" s="289"/>
      <c r="H21" s="290"/>
      <c r="I21" s="461" t="s">
        <v>180</v>
      </c>
      <c r="J21" s="462">
        <v>0</v>
      </c>
      <c r="K21" s="310"/>
      <c r="L21" s="310">
        <v>0.5957</v>
      </c>
      <c r="M21" s="310">
        <v>1.04</v>
      </c>
      <c r="N21" s="208">
        <f t="shared" si="1"/>
        <v>0</v>
      </c>
      <c r="O21" s="598">
        <v>0</v>
      </c>
      <c r="P21" s="604">
        <f t="shared" si="2"/>
        <v>0</v>
      </c>
      <c r="Q21" s="594"/>
      <c r="R21" s="689">
        <v>0</v>
      </c>
      <c r="S21" s="880">
        <f t="shared" si="0"/>
        <v>0</v>
      </c>
      <c r="T21" s="721"/>
    </row>
    <row r="22" spans="1:20" ht="12.75">
      <c r="A22" s="177"/>
      <c r="B22" s="178"/>
      <c r="C22" s="286"/>
      <c r="D22" s="287"/>
      <c r="E22" s="290"/>
      <c r="F22" s="289"/>
      <c r="G22" s="289"/>
      <c r="H22" s="290"/>
      <c r="I22" s="461" t="s">
        <v>181</v>
      </c>
      <c r="J22" s="462">
        <v>0</v>
      </c>
      <c r="K22" s="310"/>
      <c r="L22" s="310">
        <v>0.5957</v>
      </c>
      <c r="M22" s="310">
        <v>1.04</v>
      </c>
      <c r="N22" s="208">
        <f t="shared" si="1"/>
        <v>0</v>
      </c>
      <c r="O22" s="598">
        <v>0</v>
      </c>
      <c r="P22" s="604">
        <f t="shared" si="2"/>
        <v>0</v>
      </c>
      <c r="Q22" s="594"/>
      <c r="R22" s="689">
        <v>0</v>
      </c>
      <c r="S22" s="880">
        <f t="shared" si="0"/>
        <v>0</v>
      </c>
      <c r="T22" s="721"/>
    </row>
    <row r="23" spans="1:20" ht="12.75">
      <c r="A23" s="177"/>
      <c r="B23" s="178"/>
      <c r="C23" s="286"/>
      <c r="D23" s="287"/>
      <c r="E23" s="290"/>
      <c r="F23" s="289"/>
      <c r="G23" s="289"/>
      <c r="H23" s="290"/>
      <c r="I23" s="291" t="s">
        <v>121</v>
      </c>
      <c r="J23" s="207">
        <v>0</v>
      </c>
      <c r="K23" s="310">
        <v>231.92</v>
      </c>
      <c r="L23" s="310">
        <v>1</v>
      </c>
      <c r="M23" s="310">
        <v>1.04</v>
      </c>
      <c r="N23" s="208">
        <f t="shared" si="1"/>
        <v>0</v>
      </c>
      <c r="O23" s="598">
        <v>0</v>
      </c>
      <c r="P23" s="604">
        <f t="shared" si="2"/>
        <v>0</v>
      </c>
      <c r="Q23" s="594"/>
      <c r="R23" s="689">
        <v>0</v>
      </c>
      <c r="S23" s="880">
        <f t="shared" si="0"/>
        <v>0</v>
      </c>
      <c r="T23" s="721"/>
    </row>
    <row r="24" spans="1:20" ht="12.75">
      <c r="A24" s="177"/>
      <c r="B24" s="178"/>
      <c r="C24" s="286"/>
      <c r="D24" s="287"/>
      <c r="E24" s="290"/>
      <c r="F24" s="289"/>
      <c r="G24" s="289"/>
      <c r="H24" s="290"/>
      <c r="I24" s="233" t="s">
        <v>55</v>
      </c>
      <c r="J24" s="207">
        <v>400</v>
      </c>
      <c r="K24" s="310">
        <v>231.92</v>
      </c>
      <c r="L24" s="310">
        <v>2.5454</v>
      </c>
      <c r="M24" s="310">
        <v>1.04</v>
      </c>
      <c r="N24" s="208">
        <f t="shared" si="1"/>
        <v>245576.933888</v>
      </c>
      <c r="O24" s="598">
        <v>71</v>
      </c>
      <c r="P24" s="604">
        <f t="shared" si="2"/>
        <v>43589.90576512</v>
      </c>
      <c r="Q24" s="594"/>
      <c r="R24" s="689">
        <v>28</v>
      </c>
      <c r="S24" s="880">
        <f t="shared" si="0"/>
        <v>99</v>
      </c>
      <c r="T24" s="721"/>
    </row>
    <row r="25" spans="1:20" ht="12.75">
      <c r="A25" s="177"/>
      <c r="B25" s="178"/>
      <c r="C25" s="286"/>
      <c r="D25" s="287"/>
      <c r="E25" s="290"/>
      <c r="F25" s="289"/>
      <c r="G25" s="289"/>
      <c r="H25" s="290"/>
      <c r="I25" s="233" t="s">
        <v>56</v>
      </c>
      <c r="J25" s="207">
        <v>250</v>
      </c>
      <c r="K25" s="310">
        <v>231.92</v>
      </c>
      <c r="L25" s="310">
        <v>2.5454</v>
      </c>
      <c r="M25" s="310">
        <v>1.04</v>
      </c>
      <c r="N25" s="208">
        <f t="shared" si="1"/>
        <v>153485.58367999998</v>
      </c>
      <c r="O25" s="598">
        <v>19</v>
      </c>
      <c r="P25" s="604">
        <f t="shared" si="2"/>
        <v>11664.90435968</v>
      </c>
      <c r="Q25" s="594"/>
      <c r="R25" s="689">
        <v>12</v>
      </c>
      <c r="S25" s="880">
        <f t="shared" si="0"/>
        <v>31</v>
      </c>
      <c r="T25" s="721"/>
    </row>
    <row r="26" spans="1:20" ht="12.75">
      <c r="A26" s="177"/>
      <c r="B26" s="178"/>
      <c r="C26" s="286"/>
      <c r="D26" s="287"/>
      <c r="E26" s="290"/>
      <c r="F26" s="289"/>
      <c r="G26" s="289"/>
      <c r="H26" s="290"/>
      <c r="I26" s="31" t="s">
        <v>314</v>
      </c>
      <c r="J26" s="207">
        <v>98</v>
      </c>
      <c r="K26" s="310">
        <v>231.92</v>
      </c>
      <c r="L26" s="310">
        <v>0.5957</v>
      </c>
      <c r="M26" s="310">
        <v>1.04</v>
      </c>
      <c r="N26" s="208">
        <f t="shared" si="1"/>
        <v>14080.731508480001</v>
      </c>
      <c r="O26" s="598">
        <v>55</v>
      </c>
      <c r="P26" s="604">
        <f t="shared" si="2"/>
        <v>7902.4513568</v>
      </c>
      <c r="Q26" s="594"/>
      <c r="R26" s="689">
        <v>29</v>
      </c>
      <c r="S26" s="880">
        <f t="shared" si="0"/>
        <v>84</v>
      </c>
      <c r="T26" s="721"/>
    </row>
    <row r="27" spans="1:20" ht="12.75">
      <c r="A27" s="177"/>
      <c r="B27" s="178"/>
      <c r="C27" s="286"/>
      <c r="D27" s="287"/>
      <c r="E27" s="290"/>
      <c r="F27" s="289"/>
      <c r="G27" s="289"/>
      <c r="H27" s="290"/>
      <c r="I27" s="233"/>
      <c r="J27" s="207">
        <v>0</v>
      </c>
      <c r="K27" s="310">
        <v>231.92</v>
      </c>
      <c r="L27" s="310">
        <v>0.5957</v>
      </c>
      <c r="M27" s="310">
        <v>1.04</v>
      </c>
      <c r="N27" s="208">
        <f t="shared" si="1"/>
        <v>0</v>
      </c>
      <c r="O27" s="598">
        <v>0</v>
      </c>
      <c r="P27" s="604">
        <f t="shared" si="2"/>
        <v>0</v>
      </c>
      <c r="Q27" s="594"/>
      <c r="R27" s="689">
        <v>0</v>
      </c>
      <c r="S27" s="880">
        <f t="shared" si="0"/>
        <v>0</v>
      </c>
      <c r="T27" s="721"/>
    </row>
    <row r="28" spans="1:20" ht="12.75">
      <c r="A28" s="177"/>
      <c r="B28" s="178"/>
      <c r="C28" s="286"/>
      <c r="D28" s="287"/>
      <c r="E28" s="290"/>
      <c r="F28" s="289"/>
      <c r="G28" s="289"/>
      <c r="H28" s="290"/>
      <c r="I28" s="233"/>
      <c r="J28" s="207">
        <v>0</v>
      </c>
      <c r="K28" s="310">
        <v>231.92</v>
      </c>
      <c r="L28" s="310">
        <v>0.5957</v>
      </c>
      <c r="M28" s="310">
        <v>1.04</v>
      </c>
      <c r="N28" s="208">
        <f t="shared" si="1"/>
        <v>0</v>
      </c>
      <c r="O28" s="598">
        <v>0</v>
      </c>
      <c r="P28" s="604">
        <f t="shared" si="2"/>
        <v>0</v>
      </c>
      <c r="Q28" s="594"/>
      <c r="R28" s="689">
        <v>0</v>
      </c>
      <c r="S28" s="880">
        <f t="shared" si="0"/>
        <v>0</v>
      </c>
      <c r="T28" s="721"/>
    </row>
    <row r="29" spans="1:20" ht="12.75">
      <c r="A29" s="177"/>
      <c r="B29" s="178"/>
      <c r="C29" s="286"/>
      <c r="D29" s="287"/>
      <c r="E29" s="290"/>
      <c r="F29" s="289"/>
      <c r="G29" s="289"/>
      <c r="H29" s="290"/>
      <c r="I29" s="233" t="s">
        <v>60</v>
      </c>
      <c r="J29" s="207">
        <v>130</v>
      </c>
      <c r="K29" s="310">
        <v>231.92</v>
      </c>
      <c r="L29" s="310">
        <v>1.7275</v>
      </c>
      <c r="M29" s="310">
        <v>1.04</v>
      </c>
      <c r="N29" s="208">
        <f t="shared" si="1"/>
        <v>54166.771360000006</v>
      </c>
      <c r="O29" s="598">
        <v>29</v>
      </c>
      <c r="P29" s="604">
        <f t="shared" si="2"/>
        <v>12083.356688</v>
      </c>
      <c r="Q29" s="594"/>
      <c r="R29" s="689">
        <v>51</v>
      </c>
      <c r="S29" s="880">
        <f t="shared" si="0"/>
        <v>80</v>
      </c>
      <c r="T29" s="721"/>
    </row>
    <row r="30" spans="1:20" ht="12.75">
      <c r="A30" s="177"/>
      <c r="B30" s="178"/>
      <c r="C30" s="286"/>
      <c r="D30" s="287"/>
      <c r="E30" s="290"/>
      <c r="F30" s="289"/>
      <c r="G30" s="289"/>
      <c r="H30" s="290"/>
      <c r="I30" s="233" t="s">
        <v>50</v>
      </c>
      <c r="J30" s="207">
        <v>100</v>
      </c>
      <c r="K30" s="310">
        <v>231.92</v>
      </c>
      <c r="L30" s="310">
        <v>1.7275</v>
      </c>
      <c r="M30" s="310">
        <v>1.04</v>
      </c>
      <c r="N30" s="208">
        <f t="shared" si="1"/>
        <v>41666.747200000005</v>
      </c>
      <c r="O30" s="598">
        <v>22</v>
      </c>
      <c r="P30" s="604">
        <f t="shared" si="2"/>
        <v>9166.684384</v>
      </c>
      <c r="Q30" s="594"/>
      <c r="R30" s="689">
        <v>53</v>
      </c>
      <c r="S30" s="880">
        <f t="shared" si="0"/>
        <v>75</v>
      </c>
      <c r="T30" s="721"/>
    </row>
    <row r="31" spans="1:20" ht="12.75">
      <c r="A31" s="177"/>
      <c r="B31" s="178"/>
      <c r="C31" s="286"/>
      <c r="D31" s="287"/>
      <c r="E31" s="290"/>
      <c r="F31" s="289"/>
      <c r="G31" s="289"/>
      <c r="H31" s="290"/>
      <c r="I31" s="233" t="s">
        <v>62</v>
      </c>
      <c r="J31" s="207">
        <v>0</v>
      </c>
      <c r="K31" s="310">
        <v>231.92</v>
      </c>
      <c r="L31" s="310">
        <v>1.7275</v>
      </c>
      <c r="M31" s="310">
        <v>1.04</v>
      </c>
      <c r="N31" s="208">
        <f t="shared" si="1"/>
        <v>0</v>
      </c>
      <c r="O31" s="598">
        <v>0</v>
      </c>
      <c r="P31" s="604">
        <f t="shared" si="2"/>
        <v>0</v>
      </c>
      <c r="Q31" s="594"/>
      <c r="R31" s="689">
        <v>0</v>
      </c>
      <c r="S31" s="880">
        <f t="shared" si="0"/>
        <v>0</v>
      </c>
      <c r="T31" s="721"/>
    </row>
    <row r="32" spans="1:20" ht="12.75">
      <c r="A32" s="177"/>
      <c r="B32" s="178"/>
      <c r="C32" s="286"/>
      <c r="D32" s="287"/>
      <c r="E32" s="290"/>
      <c r="F32" s="289"/>
      <c r="G32" s="289"/>
      <c r="H32" s="290"/>
      <c r="I32" s="233" t="s">
        <v>63</v>
      </c>
      <c r="J32" s="207">
        <v>110</v>
      </c>
      <c r="K32" s="310">
        <v>231.92</v>
      </c>
      <c r="L32" s="310">
        <v>1.7275</v>
      </c>
      <c r="M32" s="310">
        <v>1.04</v>
      </c>
      <c r="N32" s="208">
        <f t="shared" si="1"/>
        <v>45833.42192</v>
      </c>
      <c r="O32" s="598">
        <v>5</v>
      </c>
      <c r="P32" s="604">
        <f t="shared" si="2"/>
        <v>2083.33736</v>
      </c>
      <c r="Q32" s="594"/>
      <c r="R32" s="689">
        <v>54</v>
      </c>
      <c r="S32" s="880">
        <f t="shared" si="0"/>
        <v>59</v>
      </c>
      <c r="T32" s="721"/>
    </row>
    <row r="33" spans="1:20" ht="16.5">
      <c r="A33" s="177"/>
      <c r="B33" s="178"/>
      <c r="C33" s="286"/>
      <c r="D33" s="287"/>
      <c r="E33" s="290"/>
      <c r="F33" s="289"/>
      <c r="G33" s="289"/>
      <c r="H33" s="290"/>
      <c r="I33" s="691" t="s">
        <v>342</v>
      </c>
      <c r="J33" s="207">
        <v>30</v>
      </c>
      <c r="K33" s="310">
        <v>231.92</v>
      </c>
      <c r="L33" s="372">
        <v>1</v>
      </c>
      <c r="M33" s="310">
        <v>1.04</v>
      </c>
      <c r="N33" s="208">
        <f t="shared" si="1"/>
        <v>7235.9039999999995</v>
      </c>
      <c r="O33" s="598">
        <v>0</v>
      </c>
      <c r="P33" s="604">
        <f t="shared" si="2"/>
        <v>0</v>
      </c>
      <c r="Q33" s="594"/>
      <c r="R33" s="689">
        <v>28</v>
      </c>
      <c r="S33" s="880">
        <f t="shared" si="0"/>
        <v>28</v>
      </c>
      <c r="T33" s="721"/>
    </row>
    <row r="34" spans="1:20" ht="12.75">
      <c r="A34" s="177"/>
      <c r="B34" s="178"/>
      <c r="C34" s="286"/>
      <c r="D34" s="287"/>
      <c r="E34" s="290"/>
      <c r="F34" s="289"/>
      <c r="G34" s="289"/>
      <c r="H34" s="290"/>
      <c r="I34" s="233"/>
      <c r="J34" s="207">
        <v>0</v>
      </c>
      <c r="K34" s="310">
        <v>231.92</v>
      </c>
      <c r="L34" s="372">
        <v>1</v>
      </c>
      <c r="M34" s="310">
        <v>1.04</v>
      </c>
      <c r="N34" s="208">
        <f t="shared" si="1"/>
        <v>0</v>
      </c>
      <c r="O34" s="598">
        <v>0</v>
      </c>
      <c r="P34" s="604">
        <f t="shared" si="2"/>
        <v>0</v>
      </c>
      <c r="Q34" s="594"/>
      <c r="R34" s="689">
        <v>0</v>
      </c>
      <c r="S34" s="880">
        <f t="shared" si="0"/>
        <v>0</v>
      </c>
      <c r="T34" s="721"/>
    </row>
    <row r="35" spans="1:20" ht="16.5">
      <c r="A35" s="177"/>
      <c r="B35" s="178"/>
      <c r="C35" s="286"/>
      <c r="D35" s="287"/>
      <c r="E35" s="290"/>
      <c r="F35" s="289"/>
      <c r="G35" s="289"/>
      <c r="H35" s="290"/>
      <c r="I35" s="691" t="s">
        <v>354</v>
      </c>
      <c r="J35" s="207">
        <v>350</v>
      </c>
      <c r="K35" s="310">
        <v>231.92</v>
      </c>
      <c r="L35" s="372">
        <v>1</v>
      </c>
      <c r="M35" s="310">
        <v>1.04</v>
      </c>
      <c r="N35" s="208">
        <f t="shared" si="1"/>
        <v>84418.88</v>
      </c>
      <c r="O35" s="598">
        <v>95</v>
      </c>
      <c r="P35" s="604">
        <f t="shared" si="2"/>
        <v>22913.696</v>
      </c>
      <c r="Q35" s="594"/>
      <c r="R35" s="689">
        <v>255</v>
      </c>
      <c r="S35" s="880">
        <f t="shared" si="0"/>
        <v>350</v>
      </c>
      <c r="T35" s="721"/>
    </row>
    <row r="36" spans="1:20" ht="12.75">
      <c r="A36" s="177"/>
      <c r="B36" s="178"/>
      <c r="C36" s="286"/>
      <c r="D36" s="287"/>
      <c r="E36" s="290"/>
      <c r="F36" s="289"/>
      <c r="G36" s="289"/>
      <c r="H36" s="290"/>
      <c r="I36" s="233"/>
      <c r="J36" s="207"/>
      <c r="K36" s="310">
        <v>231.92</v>
      </c>
      <c r="L36" s="372">
        <v>1</v>
      </c>
      <c r="M36" s="310">
        <v>1.04</v>
      </c>
      <c r="N36" s="208">
        <f t="shared" si="1"/>
        <v>0</v>
      </c>
      <c r="O36" s="598">
        <v>0</v>
      </c>
      <c r="P36" s="604">
        <f t="shared" si="2"/>
        <v>0</v>
      </c>
      <c r="Q36" s="594"/>
      <c r="R36" s="689">
        <v>0</v>
      </c>
      <c r="S36" s="880">
        <f t="shared" si="0"/>
        <v>0</v>
      </c>
      <c r="T36" s="721"/>
    </row>
    <row r="37" spans="1:20" ht="12.75">
      <c r="A37" s="177"/>
      <c r="B37" s="178"/>
      <c r="C37" s="286"/>
      <c r="D37" s="287"/>
      <c r="E37" s="290"/>
      <c r="F37" s="289"/>
      <c r="G37" s="289"/>
      <c r="H37" s="290"/>
      <c r="I37" s="233"/>
      <c r="J37" s="207"/>
      <c r="K37" s="310">
        <v>231.92</v>
      </c>
      <c r="L37" s="372">
        <v>1</v>
      </c>
      <c r="M37" s="310">
        <v>1.04</v>
      </c>
      <c r="N37" s="208">
        <f t="shared" si="1"/>
        <v>0</v>
      </c>
      <c r="O37" s="598">
        <v>0</v>
      </c>
      <c r="P37" s="604">
        <f t="shared" si="2"/>
        <v>0</v>
      </c>
      <c r="Q37" s="594"/>
      <c r="R37" s="689">
        <v>0</v>
      </c>
      <c r="S37" s="880">
        <f t="shared" si="0"/>
        <v>0</v>
      </c>
      <c r="T37" s="721"/>
    </row>
    <row r="38" spans="1:20" ht="12.75">
      <c r="A38" s="177"/>
      <c r="B38" s="178"/>
      <c r="C38" s="286"/>
      <c r="D38" s="287"/>
      <c r="E38" s="290"/>
      <c r="F38" s="289"/>
      <c r="G38" s="289"/>
      <c r="H38" s="290"/>
      <c r="I38" s="31" t="s">
        <v>350</v>
      </c>
      <c r="J38" s="207">
        <v>350</v>
      </c>
      <c r="K38" s="310">
        <v>231.92</v>
      </c>
      <c r="L38" s="372">
        <v>1</v>
      </c>
      <c r="M38" s="310">
        <v>1.04</v>
      </c>
      <c r="N38" s="208">
        <f t="shared" si="1"/>
        <v>84418.88</v>
      </c>
      <c r="O38" s="598">
        <v>95</v>
      </c>
      <c r="P38" s="604">
        <f t="shared" si="2"/>
        <v>22913.696</v>
      </c>
      <c r="Q38" s="594"/>
      <c r="R38" s="689">
        <v>255</v>
      </c>
      <c r="S38" s="880">
        <f t="shared" si="0"/>
        <v>350</v>
      </c>
      <c r="T38" s="721"/>
    </row>
    <row r="39" spans="1:20" ht="12.75">
      <c r="A39" s="177"/>
      <c r="B39" s="178"/>
      <c r="C39" s="286"/>
      <c r="D39" s="287"/>
      <c r="E39" s="290"/>
      <c r="F39" s="289"/>
      <c r="G39" s="289"/>
      <c r="H39" s="290"/>
      <c r="I39" s="233"/>
      <c r="J39" s="207"/>
      <c r="K39" s="310">
        <v>231.92</v>
      </c>
      <c r="L39" s="372">
        <v>1</v>
      </c>
      <c r="M39" s="310">
        <v>1.04</v>
      </c>
      <c r="N39" s="208">
        <f t="shared" si="1"/>
        <v>0</v>
      </c>
      <c r="O39" s="598">
        <v>0</v>
      </c>
      <c r="P39" s="604">
        <f t="shared" si="2"/>
        <v>0</v>
      </c>
      <c r="Q39" s="594"/>
      <c r="R39" s="689">
        <v>0</v>
      </c>
      <c r="S39" s="880">
        <f t="shared" si="0"/>
        <v>0</v>
      </c>
      <c r="T39" s="721"/>
    </row>
    <row r="40" spans="1:20" ht="12.75">
      <c r="A40" s="177"/>
      <c r="B40" s="178"/>
      <c r="C40" s="286"/>
      <c r="D40" s="287"/>
      <c r="E40" s="290"/>
      <c r="F40" s="289"/>
      <c r="G40" s="289"/>
      <c r="H40" s="290"/>
      <c r="I40" s="31" t="s">
        <v>296</v>
      </c>
      <c r="J40" s="207">
        <v>1573</v>
      </c>
      <c r="K40" s="310">
        <v>231.92</v>
      </c>
      <c r="L40" s="310">
        <v>0.5321</v>
      </c>
      <c r="M40" s="310">
        <v>1.04</v>
      </c>
      <c r="N40" s="208">
        <f t="shared" si="1"/>
        <v>201880.10558144</v>
      </c>
      <c r="O40" s="598">
        <v>289</v>
      </c>
      <c r="P40" s="604">
        <f t="shared" si="2"/>
        <v>37090.49619392</v>
      </c>
      <c r="Q40" s="594"/>
      <c r="R40" s="689">
        <v>644</v>
      </c>
      <c r="S40" s="880">
        <f t="shared" si="0"/>
        <v>933</v>
      </c>
      <c r="T40" s="721"/>
    </row>
    <row r="41" spans="1:20" ht="12.75">
      <c r="A41" s="177"/>
      <c r="B41" s="178"/>
      <c r="C41" s="286"/>
      <c r="D41" s="287"/>
      <c r="E41" s="290"/>
      <c r="F41" s="289"/>
      <c r="G41" s="289"/>
      <c r="H41" s="290"/>
      <c r="I41" s="233"/>
      <c r="J41" s="207">
        <v>0</v>
      </c>
      <c r="K41" s="310">
        <v>231.92</v>
      </c>
      <c r="L41" s="310">
        <v>0.5321</v>
      </c>
      <c r="M41" s="310">
        <v>1.04</v>
      </c>
      <c r="N41" s="208">
        <f t="shared" si="1"/>
        <v>0</v>
      </c>
      <c r="O41" s="598">
        <v>0</v>
      </c>
      <c r="P41" s="604">
        <f t="shared" si="2"/>
        <v>0</v>
      </c>
      <c r="Q41" s="594"/>
      <c r="R41" s="689">
        <v>0</v>
      </c>
      <c r="S41" s="880">
        <f t="shared" si="0"/>
        <v>0</v>
      </c>
      <c r="T41" s="721"/>
    </row>
    <row r="42" spans="1:20" ht="12.75">
      <c r="A42" s="186"/>
      <c r="B42" s="187"/>
      <c r="C42" s="464"/>
      <c r="D42" s="431"/>
      <c r="E42" s="435"/>
      <c r="F42" s="433"/>
      <c r="G42" s="433"/>
      <c r="H42" s="435"/>
      <c r="I42" s="233"/>
      <c r="J42" s="207">
        <v>0</v>
      </c>
      <c r="K42" s="310">
        <v>231.92</v>
      </c>
      <c r="L42" s="310">
        <v>0.5321</v>
      </c>
      <c r="M42" s="310">
        <v>1.04</v>
      </c>
      <c r="N42" s="208">
        <f t="shared" si="1"/>
        <v>0</v>
      </c>
      <c r="O42" s="598">
        <v>0</v>
      </c>
      <c r="P42" s="604">
        <f t="shared" si="2"/>
        <v>0</v>
      </c>
      <c r="Q42" s="594"/>
      <c r="R42" s="689">
        <v>0</v>
      </c>
      <c r="S42" s="880">
        <f t="shared" si="0"/>
        <v>0</v>
      </c>
      <c r="T42" s="721"/>
    </row>
    <row r="43" spans="1:20" ht="13.5" thickBot="1">
      <c r="A43" s="192"/>
      <c r="B43" s="193"/>
      <c r="C43" s="465"/>
      <c r="D43" s="466"/>
      <c r="E43" s="467"/>
      <c r="F43" s="468"/>
      <c r="G43" s="468"/>
      <c r="H43" s="469"/>
      <c r="I43" s="233"/>
      <c r="J43" s="207">
        <v>0</v>
      </c>
      <c r="K43" s="310">
        <v>231.92</v>
      </c>
      <c r="L43" s="310">
        <v>0.5321</v>
      </c>
      <c r="M43" s="310">
        <v>1.04</v>
      </c>
      <c r="N43" s="208">
        <f t="shared" si="1"/>
        <v>0</v>
      </c>
      <c r="O43" s="598">
        <v>0</v>
      </c>
      <c r="P43" s="604">
        <f t="shared" si="2"/>
        <v>0</v>
      </c>
      <c r="Q43" s="594"/>
      <c r="R43" s="689">
        <v>0</v>
      </c>
      <c r="S43" s="880">
        <f t="shared" si="0"/>
        <v>0</v>
      </c>
      <c r="T43" s="721"/>
    </row>
    <row r="44" spans="1:20" ht="126.75">
      <c r="A44" s="73" t="s">
        <v>0</v>
      </c>
      <c r="B44" s="74" t="s">
        <v>4</v>
      </c>
      <c r="C44" s="112" t="s">
        <v>173</v>
      </c>
      <c r="D44" s="407" t="s">
        <v>6</v>
      </c>
      <c r="E44" s="354" t="s">
        <v>169</v>
      </c>
      <c r="F44" s="274" t="s">
        <v>252</v>
      </c>
      <c r="G44" s="275" t="s">
        <v>256</v>
      </c>
      <c r="H44" s="276" t="s">
        <v>245</v>
      </c>
      <c r="I44" s="13"/>
      <c r="J44" s="29">
        <f>SUM(J45:J102)</f>
        <v>52605</v>
      </c>
      <c r="K44" s="13"/>
      <c r="L44" s="335"/>
      <c r="M44" s="335"/>
      <c r="N44" s="41">
        <f>SUM(N45:N102)</f>
        <v>10288823.75526512</v>
      </c>
      <c r="O44" s="254">
        <f>SUM(O45:O102)</f>
        <v>8687</v>
      </c>
      <c r="P44" s="38">
        <f>SUM(P45:P102)</f>
        <v>1587114.4911627197</v>
      </c>
      <c r="Q44" s="592">
        <f>O44*100/J44</f>
        <v>16.513639387890883</v>
      </c>
      <c r="R44" s="716">
        <f>SUM(R45:R102)</f>
        <v>21941</v>
      </c>
      <c r="S44" s="700">
        <f>SUM(S45:S102)</f>
        <v>30628</v>
      </c>
      <c r="T44" s="700">
        <f>S44*100/J44</f>
        <v>58.22260241421918</v>
      </c>
    </row>
    <row r="45" spans="1:20" ht="12.75">
      <c r="A45" s="177"/>
      <c r="B45" s="178"/>
      <c r="C45" s="178"/>
      <c r="D45" s="179"/>
      <c r="E45" s="201"/>
      <c r="F45" s="181"/>
      <c r="G45" s="202"/>
      <c r="H45" s="182"/>
      <c r="I45" s="174" t="s">
        <v>78</v>
      </c>
      <c r="J45" s="175">
        <v>305</v>
      </c>
      <c r="K45" s="310">
        <v>234.91</v>
      </c>
      <c r="L45" s="310">
        <v>1</v>
      </c>
      <c r="M45" s="310">
        <v>1.04</v>
      </c>
      <c r="N45" s="203">
        <f>J45*K45*L45*M45</f>
        <v>74513.452</v>
      </c>
      <c r="O45" s="598">
        <v>10</v>
      </c>
      <c r="P45" s="604">
        <f>K45*L45*O45*M45</f>
        <v>2443.064</v>
      </c>
      <c r="Q45" s="594"/>
      <c r="R45" s="689">
        <v>139</v>
      </c>
      <c r="S45" s="880">
        <f t="shared" si="0"/>
        <v>149</v>
      </c>
      <c r="T45" s="721"/>
    </row>
    <row r="46" spans="1:20" ht="12.75">
      <c r="A46" s="177"/>
      <c r="B46" s="178"/>
      <c r="C46" s="178"/>
      <c r="D46" s="179"/>
      <c r="E46" s="201"/>
      <c r="F46" s="181"/>
      <c r="G46" s="202"/>
      <c r="H46" s="182"/>
      <c r="I46" s="174" t="s">
        <v>183</v>
      </c>
      <c r="J46" s="175">
        <v>0</v>
      </c>
      <c r="K46" s="310">
        <v>234.91</v>
      </c>
      <c r="L46" s="310">
        <v>4.8251</v>
      </c>
      <c r="M46" s="310">
        <v>1.04</v>
      </c>
      <c r="N46" s="203">
        <f aca="true" t="shared" si="3" ref="N46:N98">J46*K46*L46*M46</f>
        <v>0</v>
      </c>
      <c r="O46" s="598">
        <v>0</v>
      </c>
      <c r="P46" s="158">
        <f aca="true" t="shared" si="4" ref="P46:P102">K46*L46*O46*M46</f>
        <v>0</v>
      </c>
      <c r="Q46" s="594"/>
      <c r="R46" s="689">
        <v>0</v>
      </c>
      <c r="S46" s="880">
        <f t="shared" si="0"/>
        <v>0</v>
      </c>
      <c r="T46" s="721"/>
    </row>
    <row r="47" spans="1:20" ht="12.75">
      <c r="A47" s="177"/>
      <c r="B47" s="178"/>
      <c r="C47" s="178"/>
      <c r="D47" s="179"/>
      <c r="E47" s="201"/>
      <c r="F47" s="181"/>
      <c r="G47" s="202"/>
      <c r="H47" s="182"/>
      <c r="I47" s="174" t="s">
        <v>182</v>
      </c>
      <c r="J47" s="175">
        <v>0</v>
      </c>
      <c r="K47" s="310">
        <v>234.91</v>
      </c>
      <c r="L47" s="310">
        <v>1</v>
      </c>
      <c r="M47" s="310">
        <v>1.04</v>
      </c>
      <c r="N47" s="203">
        <f t="shared" si="3"/>
        <v>0</v>
      </c>
      <c r="O47" s="598">
        <v>0</v>
      </c>
      <c r="P47" s="158">
        <f t="shared" si="4"/>
        <v>0</v>
      </c>
      <c r="Q47" s="594"/>
      <c r="R47" s="689">
        <v>0</v>
      </c>
      <c r="S47" s="880">
        <f t="shared" si="0"/>
        <v>0</v>
      </c>
      <c r="T47" s="721"/>
    </row>
    <row r="48" spans="1:20" ht="12.75">
      <c r="A48" s="177"/>
      <c r="B48" s="178"/>
      <c r="C48" s="178"/>
      <c r="D48" s="179"/>
      <c r="E48" s="201"/>
      <c r="F48" s="181"/>
      <c r="G48" s="202"/>
      <c r="H48" s="182"/>
      <c r="I48" s="174" t="s">
        <v>79</v>
      </c>
      <c r="J48" s="175">
        <v>11953</v>
      </c>
      <c r="K48" s="310">
        <v>234.91</v>
      </c>
      <c r="L48" s="310">
        <v>0.3222</v>
      </c>
      <c r="M48" s="310">
        <v>1.04</v>
      </c>
      <c r="N48" s="203">
        <f t="shared" si="3"/>
        <v>940886.63542224</v>
      </c>
      <c r="O48" s="598">
        <v>1967</v>
      </c>
      <c r="P48" s="604">
        <f t="shared" si="4"/>
        <v>154833.43193135998</v>
      </c>
      <c r="Q48" s="594"/>
      <c r="R48" s="689">
        <v>5300</v>
      </c>
      <c r="S48" s="880">
        <f t="shared" si="0"/>
        <v>7267</v>
      </c>
      <c r="T48" s="721"/>
    </row>
    <row r="49" spans="1:20" ht="12.75">
      <c r="A49" s="177"/>
      <c r="B49" s="178"/>
      <c r="C49" s="178"/>
      <c r="D49" s="179"/>
      <c r="E49" s="201"/>
      <c r="F49" s="181"/>
      <c r="G49" s="202"/>
      <c r="H49" s="182"/>
      <c r="I49" s="174" t="s">
        <v>184</v>
      </c>
      <c r="J49" s="175">
        <v>2000</v>
      </c>
      <c r="K49" s="310">
        <v>234.91</v>
      </c>
      <c r="L49" s="310">
        <v>0.2369</v>
      </c>
      <c r="M49" s="310">
        <v>1.04</v>
      </c>
      <c r="N49" s="203">
        <f t="shared" si="3"/>
        <v>115752.37232</v>
      </c>
      <c r="O49" s="598">
        <v>0</v>
      </c>
      <c r="P49" s="604">
        <f t="shared" si="4"/>
        <v>0</v>
      </c>
      <c r="Q49" s="594"/>
      <c r="R49" s="689">
        <v>2000</v>
      </c>
      <c r="S49" s="880">
        <f t="shared" si="0"/>
        <v>2000</v>
      </c>
      <c r="T49" s="721"/>
    </row>
    <row r="50" spans="1:20" ht="12.75">
      <c r="A50" s="177"/>
      <c r="B50" s="178"/>
      <c r="C50" s="178"/>
      <c r="D50" s="179"/>
      <c r="E50" s="201"/>
      <c r="F50" s="181"/>
      <c r="G50" s="202"/>
      <c r="H50" s="182"/>
      <c r="I50" s="174" t="s">
        <v>185</v>
      </c>
      <c r="J50" s="175">
        <v>11953</v>
      </c>
      <c r="K50" s="310">
        <v>234.91</v>
      </c>
      <c r="L50" s="310">
        <v>0.2411</v>
      </c>
      <c r="M50" s="310">
        <v>1.04</v>
      </c>
      <c r="N50" s="203">
        <f t="shared" si="3"/>
        <v>704058.86964712</v>
      </c>
      <c r="O50" s="598">
        <v>1967</v>
      </c>
      <c r="P50" s="604">
        <f t="shared" si="4"/>
        <v>115860.77106968</v>
      </c>
      <c r="Q50" s="594"/>
      <c r="R50" s="689">
        <v>5300</v>
      </c>
      <c r="S50" s="880">
        <f t="shared" si="0"/>
        <v>7267</v>
      </c>
      <c r="T50" s="721"/>
    </row>
    <row r="51" spans="1:20" ht="12.75">
      <c r="A51" s="177"/>
      <c r="B51" s="178"/>
      <c r="C51" s="178"/>
      <c r="D51" s="179"/>
      <c r="E51" s="201"/>
      <c r="F51" s="181"/>
      <c r="G51" s="202"/>
      <c r="H51" s="182"/>
      <c r="I51" s="174" t="s">
        <v>186</v>
      </c>
      <c r="J51" s="175">
        <v>4000</v>
      </c>
      <c r="K51" s="310">
        <v>234.91</v>
      </c>
      <c r="L51" s="310">
        <v>0.2326</v>
      </c>
      <c r="M51" s="310">
        <v>1.04</v>
      </c>
      <c r="N51" s="203">
        <f t="shared" si="3"/>
        <v>227302.67456</v>
      </c>
      <c r="O51" s="598">
        <v>0</v>
      </c>
      <c r="P51" s="604">
        <f t="shared" si="4"/>
        <v>0</v>
      </c>
      <c r="Q51" s="594"/>
      <c r="R51" s="689">
        <v>941</v>
      </c>
      <c r="S51" s="880">
        <f t="shared" si="0"/>
        <v>941</v>
      </c>
      <c r="T51" s="721"/>
    </row>
    <row r="52" spans="1:20" ht="12.75">
      <c r="A52" s="177"/>
      <c r="B52" s="178"/>
      <c r="C52" s="178"/>
      <c r="D52" s="179"/>
      <c r="E52" s="201"/>
      <c r="F52" s="181"/>
      <c r="G52" s="202"/>
      <c r="H52" s="182"/>
      <c r="I52" s="174" t="s">
        <v>187</v>
      </c>
      <c r="J52" s="175">
        <v>0</v>
      </c>
      <c r="K52" s="310">
        <v>234.91</v>
      </c>
      <c r="L52" s="310">
        <v>1</v>
      </c>
      <c r="M52" s="310">
        <v>1.04</v>
      </c>
      <c r="N52" s="203">
        <f t="shared" si="3"/>
        <v>0</v>
      </c>
      <c r="O52" s="598">
        <v>0</v>
      </c>
      <c r="P52" s="604">
        <f t="shared" si="4"/>
        <v>0</v>
      </c>
      <c r="Q52" s="594"/>
      <c r="R52" s="689">
        <v>0</v>
      </c>
      <c r="S52" s="880">
        <f t="shared" si="0"/>
        <v>0</v>
      </c>
      <c r="T52" s="721"/>
    </row>
    <row r="53" spans="1:20" ht="12.75">
      <c r="A53" s="177"/>
      <c r="B53" s="178"/>
      <c r="C53" s="178"/>
      <c r="D53" s="179"/>
      <c r="E53" s="201"/>
      <c r="F53" s="181"/>
      <c r="G53" s="202"/>
      <c r="H53" s="182"/>
      <c r="I53" s="174" t="s">
        <v>188</v>
      </c>
      <c r="J53" s="175">
        <v>102</v>
      </c>
      <c r="K53" s="310">
        <v>234.91</v>
      </c>
      <c r="L53" s="310">
        <v>10.8457</v>
      </c>
      <c r="M53" s="310">
        <v>1.04</v>
      </c>
      <c r="N53" s="203">
        <f t="shared" si="3"/>
        <v>270266.74009296</v>
      </c>
      <c r="O53" s="598">
        <v>37</v>
      </c>
      <c r="P53" s="604">
        <f t="shared" si="4"/>
        <v>98037.93513176</v>
      </c>
      <c r="Q53" s="594"/>
      <c r="R53" s="689">
        <v>36</v>
      </c>
      <c r="S53" s="880">
        <f t="shared" si="0"/>
        <v>73</v>
      </c>
      <c r="T53" s="721"/>
    </row>
    <row r="54" spans="1:20" ht="12.75">
      <c r="A54" s="177"/>
      <c r="B54" s="178"/>
      <c r="C54" s="178"/>
      <c r="D54" s="179"/>
      <c r="E54" s="201"/>
      <c r="F54" s="181"/>
      <c r="G54" s="202"/>
      <c r="H54" s="182"/>
      <c r="I54" s="174" t="s">
        <v>189</v>
      </c>
      <c r="J54" s="175">
        <v>1788</v>
      </c>
      <c r="K54" s="310">
        <v>234.91</v>
      </c>
      <c r="L54" s="310">
        <v>0.5049</v>
      </c>
      <c r="M54" s="310">
        <v>1.04</v>
      </c>
      <c r="N54" s="203">
        <f t="shared" si="3"/>
        <v>220550.33883168004</v>
      </c>
      <c r="O54" s="598">
        <v>369</v>
      </c>
      <c r="P54" s="604">
        <f t="shared" si="4"/>
        <v>45516.26120184</v>
      </c>
      <c r="Q54" s="594"/>
      <c r="R54" s="689">
        <v>536</v>
      </c>
      <c r="S54" s="880">
        <f t="shared" si="0"/>
        <v>905</v>
      </c>
      <c r="T54" s="721"/>
    </row>
    <row r="55" spans="1:20" ht="12.75">
      <c r="A55" s="177"/>
      <c r="B55" s="178"/>
      <c r="C55" s="178"/>
      <c r="D55" s="179"/>
      <c r="E55" s="201"/>
      <c r="F55" s="181"/>
      <c r="G55" s="202"/>
      <c r="H55" s="182"/>
      <c r="I55" s="174" t="s">
        <v>187</v>
      </c>
      <c r="J55" s="175">
        <v>0</v>
      </c>
      <c r="K55" s="310">
        <v>234.91</v>
      </c>
      <c r="L55" s="310">
        <v>1</v>
      </c>
      <c r="M55" s="310">
        <v>1.04</v>
      </c>
      <c r="N55" s="203">
        <f t="shared" si="3"/>
        <v>0</v>
      </c>
      <c r="O55" s="598">
        <v>0</v>
      </c>
      <c r="P55" s="604">
        <f t="shared" si="4"/>
        <v>0</v>
      </c>
      <c r="Q55" s="594"/>
      <c r="R55" s="689">
        <v>0</v>
      </c>
      <c r="S55" s="880">
        <f t="shared" si="0"/>
        <v>0</v>
      </c>
      <c r="T55" s="721"/>
    </row>
    <row r="56" spans="1:20" ht="12.75">
      <c r="A56" s="177"/>
      <c r="B56" s="178"/>
      <c r="C56" s="178"/>
      <c r="D56" s="179"/>
      <c r="E56" s="201"/>
      <c r="F56" s="181"/>
      <c r="G56" s="202"/>
      <c r="H56" s="182"/>
      <c r="I56" s="174" t="s">
        <v>190</v>
      </c>
      <c r="J56" s="175">
        <v>898</v>
      </c>
      <c r="K56" s="310">
        <v>234.91</v>
      </c>
      <c r="L56" s="310">
        <v>0.2411</v>
      </c>
      <c r="M56" s="310">
        <v>1.04</v>
      </c>
      <c r="N56" s="203">
        <f t="shared" si="3"/>
        <v>52894.24118992</v>
      </c>
      <c r="O56" s="598">
        <v>58</v>
      </c>
      <c r="P56" s="604">
        <f t="shared" si="4"/>
        <v>3416.3318363199996</v>
      </c>
      <c r="Q56" s="594"/>
      <c r="R56" s="689">
        <v>447</v>
      </c>
      <c r="S56" s="880">
        <f t="shared" si="0"/>
        <v>505</v>
      </c>
      <c r="T56" s="721"/>
    </row>
    <row r="57" spans="1:20" ht="12.75">
      <c r="A57" s="177"/>
      <c r="B57" s="178"/>
      <c r="C57" s="178"/>
      <c r="D57" s="179"/>
      <c r="E57" s="201"/>
      <c r="F57" s="181"/>
      <c r="G57" s="202"/>
      <c r="H57" s="182"/>
      <c r="I57" s="174" t="s">
        <v>187</v>
      </c>
      <c r="J57" s="175">
        <v>0</v>
      </c>
      <c r="K57" s="310">
        <v>234.91</v>
      </c>
      <c r="L57" s="310">
        <v>1</v>
      </c>
      <c r="M57" s="310">
        <v>1.04</v>
      </c>
      <c r="N57" s="203">
        <f t="shared" si="3"/>
        <v>0</v>
      </c>
      <c r="O57" s="598">
        <v>0</v>
      </c>
      <c r="P57" s="604">
        <f t="shared" si="4"/>
        <v>0</v>
      </c>
      <c r="Q57" s="594"/>
      <c r="R57" s="689">
        <v>0</v>
      </c>
      <c r="S57" s="880">
        <f t="shared" si="0"/>
        <v>0</v>
      </c>
      <c r="T57" s="721"/>
    </row>
    <row r="58" spans="1:20" ht="17.25">
      <c r="A58" s="177"/>
      <c r="B58" s="178"/>
      <c r="C58" s="178"/>
      <c r="D58" s="179"/>
      <c r="E58" s="201"/>
      <c r="F58" s="181"/>
      <c r="G58" s="202"/>
      <c r="H58" s="182"/>
      <c r="I58" s="183" t="s">
        <v>80</v>
      </c>
      <c r="J58" s="175">
        <v>3520</v>
      </c>
      <c r="K58" s="310">
        <v>234.91</v>
      </c>
      <c r="L58" s="310">
        <v>1.5948</v>
      </c>
      <c r="M58" s="310">
        <v>1.04</v>
      </c>
      <c r="N58" s="203">
        <f t="shared" si="3"/>
        <v>1371461.8604544</v>
      </c>
      <c r="O58" s="598">
        <v>782</v>
      </c>
      <c r="P58" s="604">
        <f t="shared" si="4"/>
        <v>304682.72013504</v>
      </c>
      <c r="Q58" s="594"/>
      <c r="R58" s="689">
        <v>786</v>
      </c>
      <c r="S58" s="880">
        <f t="shared" si="0"/>
        <v>1568</v>
      </c>
      <c r="T58" s="721"/>
    </row>
    <row r="59" spans="1:20" ht="12.75">
      <c r="A59" s="177"/>
      <c r="B59" s="178"/>
      <c r="C59" s="178"/>
      <c r="D59" s="179"/>
      <c r="E59" s="201"/>
      <c r="F59" s="181"/>
      <c r="G59" s="202"/>
      <c r="H59" s="182"/>
      <c r="I59" s="174" t="s">
        <v>82</v>
      </c>
      <c r="J59" s="175">
        <v>0</v>
      </c>
      <c r="K59" s="310">
        <v>234.91</v>
      </c>
      <c r="L59" s="310">
        <v>1</v>
      </c>
      <c r="M59" s="310">
        <v>1.04</v>
      </c>
      <c r="N59" s="203">
        <f t="shared" si="3"/>
        <v>0</v>
      </c>
      <c r="O59" s="598">
        <v>0</v>
      </c>
      <c r="P59" s="158">
        <f t="shared" si="4"/>
        <v>0</v>
      </c>
      <c r="Q59" s="594"/>
      <c r="R59" s="689">
        <v>0</v>
      </c>
      <c r="S59" s="880">
        <f t="shared" si="0"/>
        <v>0</v>
      </c>
      <c r="T59" s="721"/>
    </row>
    <row r="60" spans="1:20" ht="12.75">
      <c r="A60" s="177"/>
      <c r="B60" s="178"/>
      <c r="C60" s="178"/>
      <c r="D60" s="179"/>
      <c r="E60" s="201"/>
      <c r="F60" s="181"/>
      <c r="G60" s="202"/>
      <c r="H60" s="182"/>
      <c r="I60" s="174" t="s">
        <v>191</v>
      </c>
      <c r="J60" s="175">
        <v>0</v>
      </c>
      <c r="K60" s="310">
        <v>234.91</v>
      </c>
      <c r="L60" s="310">
        <v>1</v>
      </c>
      <c r="M60" s="310">
        <v>1.04</v>
      </c>
      <c r="N60" s="203">
        <f t="shared" si="3"/>
        <v>0</v>
      </c>
      <c r="O60" s="598">
        <v>0</v>
      </c>
      <c r="P60" s="158">
        <f t="shared" si="4"/>
        <v>0</v>
      </c>
      <c r="Q60" s="594"/>
      <c r="R60" s="689">
        <v>0</v>
      </c>
      <c r="S60" s="880">
        <f t="shared" si="0"/>
        <v>0</v>
      </c>
      <c r="T60" s="721"/>
    </row>
    <row r="61" spans="1:20" ht="12.75">
      <c r="A61" s="177"/>
      <c r="B61" s="178"/>
      <c r="C61" s="178"/>
      <c r="D61" s="179"/>
      <c r="E61" s="201"/>
      <c r="F61" s="181"/>
      <c r="G61" s="202"/>
      <c r="H61" s="182"/>
      <c r="I61" s="174" t="s">
        <v>81</v>
      </c>
      <c r="J61" s="175">
        <v>0</v>
      </c>
      <c r="K61" s="310">
        <v>234.91</v>
      </c>
      <c r="L61" s="310">
        <v>1</v>
      </c>
      <c r="M61" s="310">
        <v>1.04</v>
      </c>
      <c r="N61" s="203">
        <f t="shared" si="3"/>
        <v>0</v>
      </c>
      <c r="O61" s="598">
        <v>0</v>
      </c>
      <c r="P61" s="158">
        <f t="shared" si="4"/>
        <v>0</v>
      </c>
      <c r="Q61" s="594"/>
      <c r="R61" s="689">
        <v>0</v>
      </c>
      <c r="S61" s="880">
        <f t="shared" si="0"/>
        <v>0</v>
      </c>
      <c r="T61" s="721"/>
    </row>
    <row r="62" spans="1:20" ht="12.75">
      <c r="A62" s="177"/>
      <c r="B62" s="178"/>
      <c r="C62" s="178"/>
      <c r="D62" s="179"/>
      <c r="E62" s="201"/>
      <c r="F62" s="181"/>
      <c r="G62" s="202"/>
      <c r="H62" s="182"/>
      <c r="I62" s="174" t="s">
        <v>82</v>
      </c>
      <c r="J62" s="175">
        <v>0</v>
      </c>
      <c r="K62" s="310">
        <v>234.91</v>
      </c>
      <c r="L62" s="310">
        <v>1</v>
      </c>
      <c r="M62" s="310">
        <v>1.04</v>
      </c>
      <c r="N62" s="203">
        <f t="shared" si="3"/>
        <v>0</v>
      </c>
      <c r="O62" s="598">
        <v>0</v>
      </c>
      <c r="P62" s="158">
        <f t="shared" si="4"/>
        <v>0</v>
      </c>
      <c r="Q62" s="594"/>
      <c r="R62" s="689">
        <v>0</v>
      </c>
      <c r="S62" s="880">
        <f t="shared" si="0"/>
        <v>0</v>
      </c>
      <c r="T62" s="721"/>
    </row>
    <row r="63" spans="1:20" ht="12.75">
      <c r="A63" s="177"/>
      <c r="B63" s="178"/>
      <c r="C63" s="178"/>
      <c r="D63" s="179"/>
      <c r="E63" s="201"/>
      <c r="F63" s="181"/>
      <c r="G63" s="202"/>
      <c r="H63" s="182"/>
      <c r="I63" s="174" t="s">
        <v>283</v>
      </c>
      <c r="J63" s="175">
        <v>0</v>
      </c>
      <c r="K63" s="310">
        <v>234.91</v>
      </c>
      <c r="L63" s="310">
        <v>1</v>
      </c>
      <c r="M63" s="310">
        <v>1.04</v>
      </c>
      <c r="N63" s="203">
        <f t="shared" si="3"/>
        <v>0</v>
      </c>
      <c r="O63" s="598">
        <v>0</v>
      </c>
      <c r="P63" s="158">
        <f t="shared" si="4"/>
        <v>0</v>
      </c>
      <c r="Q63" s="594"/>
      <c r="R63" s="689">
        <v>0</v>
      </c>
      <c r="S63" s="880">
        <f t="shared" si="0"/>
        <v>0</v>
      </c>
      <c r="T63" s="721"/>
    </row>
    <row r="64" spans="1:20" ht="12.75">
      <c r="A64" s="177"/>
      <c r="B64" s="178"/>
      <c r="C64" s="178"/>
      <c r="D64" s="179"/>
      <c r="E64" s="201"/>
      <c r="F64" s="181"/>
      <c r="G64" s="202"/>
      <c r="H64" s="182"/>
      <c r="I64" s="174" t="s">
        <v>83</v>
      </c>
      <c r="J64" s="175">
        <v>0</v>
      </c>
      <c r="K64" s="310">
        <v>234.91</v>
      </c>
      <c r="L64" s="310">
        <v>1</v>
      </c>
      <c r="M64" s="310">
        <v>1.04</v>
      </c>
      <c r="N64" s="203">
        <f t="shared" si="3"/>
        <v>0</v>
      </c>
      <c r="O64" s="598">
        <v>0</v>
      </c>
      <c r="P64" s="158">
        <f t="shared" si="4"/>
        <v>0</v>
      </c>
      <c r="Q64" s="594"/>
      <c r="R64" s="689">
        <v>0</v>
      </c>
      <c r="S64" s="880">
        <f t="shared" si="0"/>
        <v>0</v>
      </c>
      <c r="T64" s="721"/>
    </row>
    <row r="65" spans="1:20" ht="17.25">
      <c r="A65" s="177"/>
      <c r="B65" s="178"/>
      <c r="C65" s="178"/>
      <c r="D65" s="179"/>
      <c r="E65" s="201"/>
      <c r="F65" s="181"/>
      <c r="G65" s="202"/>
      <c r="H65" s="182"/>
      <c r="I65" s="183" t="s">
        <v>163</v>
      </c>
      <c r="J65" s="175">
        <v>450</v>
      </c>
      <c r="K65" s="310">
        <v>234.91</v>
      </c>
      <c r="L65" s="310">
        <v>3.5534</v>
      </c>
      <c r="M65" s="310">
        <v>1.04</v>
      </c>
      <c r="N65" s="203">
        <f t="shared" si="3"/>
        <v>390653.262792</v>
      </c>
      <c r="O65" s="598">
        <v>18</v>
      </c>
      <c r="P65" s="604">
        <f t="shared" si="4"/>
        <v>15626.13051168</v>
      </c>
      <c r="Q65" s="594"/>
      <c r="R65" s="689">
        <v>29</v>
      </c>
      <c r="S65" s="880">
        <f t="shared" si="0"/>
        <v>47</v>
      </c>
      <c r="T65" s="721"/>
    </row>
    <row r="66" spans="1:20" ht="12.75">
      <c r="A66" s="177"/>
      <c r="B66" s="178"/>
      <c r="C66" s="178"/>
      <c r="D66" s="179"/>
      <c r="E66" s="201"/>
      <c r="F66" s="181"/>
      <c r="G66" s="202"/>
      <c r="H66" s="182"/>
      <c r="I66" s="174" t="s">
        <v>192</v>
      </c>
      <c r="J66" s="175">
        <v>7047</v>
      </c>
      <c r="K66" s="310">
        <v>234.91</v>
      </c>
      <c r="L66" s="310">
        <v>0.5845</v>
      </c>
      <c r="M66" s="310">
        <v>1.04</v>
      </c>
      <c r="N66" s="203">
        <f t="shared" si="3"/>
        <v>1006291.0988676001</v>
      </c>
      <c r="O66" s="598">
        <v>1833</v>
      </c>
      <c r="P66" s="604">
        <f t="shared" si="4"/>
        <v>261747.06743640004</v>
      </c>
      <c r="Q66" s="594"/>
      <c r="R66" s="689">
        <v>2883</v>
      </c>
      <c r="S66" s="880">
        <f t="shared" si="0"/>
        <v>4716</v>
      </c>
      <c r="T66" s="721"/>
    </row>
    <row r="67" spans="1:20" ht="12.75">
      <c r="A67" s="177"/>
      <c r="B67" s="178"/>
      <c r="C67" s="178"/>
      <c r="D67" s="179"/>
      <c r="E67" s="201"/>
      <c r="F67" s="181"/>
      <c r="G67" s="202"/>
      <c r="H67" s="182"/>
      <c r="I67" s="174" t="s">
        <v>193</v>
      </c>
      <c r="J67" s="175">
        <v>600</v>
      </c>
      <c r="K67" s="310">
        <v>234.91</v>
      </c>
      <c r="L67" s="310">
        <v>1</v>
      </c>
      <c r="M67" s="310">
        <v>1.04</v>
      </c>
      <c r="N67" s="203">
        <f t="shared" si="3"/>
        <v>146583.84</v>
      </c>
      <c r="O67" s="598">
        <v>124</v>
      </c>
      <c r="P67" s="604">
        <f t="shared" si="4"/>
        <v>30293.9936</v>
      </c>
      <c r="Q67" s="594"/>
      <c r="R67" s="689">
        <v>0</v>
      </c>
      <c r="S67" s="880">
        <f aca="true" t="shared" si="5" ref="S67:S129">O67+R67</f>
        <v>124</v>
      </c>
      <c r="T67" s="721"/>
    </row>
    <row r="68" spans="1:20" ht="12.75">
      <c r="A68" s="177"/>
      <c r="B68" s="178"/>
      <c r="C68" s="178"/>
      <c r="D68" s="179"/>
      <c r="E68" s="201"/>
      <c r="F68" s="181"/>
      <c r="G68" s="202"/>
      <c r="H68" s="182"/>
      <c r="I68" s="174" t="s">
        <v>194</v>
      </c>
      <c r="J68" s="175">
        <v>0</v>
      </c>
      <c r="K68" s="310">
        <v>234.91</v>
      </c>
      <c r="L68" s="310">
        <v>1</v>
      </c>
      <c r="M68" s="310">
        <v>1.04</v>
      </c>
      <c r="N68" s="203">
        <f t="shared" si="3"/>
        <v>0</v>
      </c>
      <c r="O68" s="598">
        <v>0</v>
      </c>
      <c r="P68" s="158">
        <f t="shared" si="4"/>
        <v>0</v>
      </c>
      <c r="Q68" s="594"/>
      <c r="R68" s="689">
        <v>0</v>
      </c>
      <c r="S68" s="880">
        <f t="shared" si="5"/>
        <v>0</v>
      </c>
      <c r="T68" s="721"/>
    </row>
    <row r="69" spans="1:20" ht="53.25" customHeight="1">
      <c r="A69" s="177"/>
      <c r="B69" s="178"/>
      <c r="C69" s="178"/>
      <c r="D69" s="179"/>
      <c r="E69" s="201"/>
      <c r="F69" s="181"/>
      <c r="G69" s="202"/>
      <c r="H69" s="182"/>
      <c r="I69" s="183" t="s">
        <v>84</v>
      </c>
      <c r="J69" s="175">
        <v>0</v>
      </c>
      <c r="K69" s="310">
        <v>234.91</v>
      </c>
      <c r="L69" s="310">
        <v>1</v>
      </c>
      <c r="M69" s="310">
        <v>1.04</v>
      </c>
      <c r="N69" s="203">
        <f t="shared" si="3"/>
        <v>0</v>
      </c>
      <c r="O69" s="598">
        <v>0</v>
      </c>
      <c r="P69" s="158">
        <f t="shared" si="4"/>
        <v>0</v>
      </c>
      <c r="Q69" s="594"/>
      <c r="R69" s="689">
        <v>0</v>
      </c>
      <c r="S69" s="880">
        <f t="shared" si="5"/>
        <v>0</v>
      </c>
      <c r="T69" s="721"/>
    </row>
    <row r="70" spans="1:20" ht="12.75">
      <c r="A70" s="177"/>
      <c r="B70" s="178"/>
      <c r="C70" s="178"/>
      <c r="D70" s="179"/>
      <c r="E70" s="201"/>
      <c r="F70" s="181"/>
      <c r="G70" s="202"/>
      <c r="H70" s="182"/>
      <c r="I70" s="174" t="s">
        <v>195</v>
      </c>
      <c r="J70" s="175">
        <v>0</v>
      </c>
      <c r="K70" s="310">
        <v>234.91</v>
      </c>
      <c r="L70" s="310">
        <v>1</v>
      </c>
      <c r="M70" s="310">
        <v>1.04</v>
      </c>
      <c r="N70" s="203">
        <f t="shared" si="3"/>
        <v>0</v>
      </c>
      <c r="O70" s="598">
        <v>0</v>
      </c>
      <c r="P70" s="158">
        <f t="shared" si="4"/>
        <v>0</v>
      </c>
      <c r="Q70" s="594"/>
      <c r="R70" s="689">
        <v>0</v>
      </c>
      <c r="S70" s="880">
        <f t="shared" si="5"/>
        <v>0</v>
      </c>
      <c r="T70" s="721"/>
    </row>
    <row r="71" spans="1:20" ht="12.75">
      <c r="A71" s="177"/>
      <c r="B71" s="178"/>
      <c r="C71" s="178"/>
      <c r="D71" s="179"/>
      <c r="E71" s="201"/>
      <c r="F71" s="181"/>
      <c r="G71" s="202"/>
      <c r="H71" s="182"/>
      <c r="I71" s="174" t="s">
        <v>196</v>
      </c>
      <c r="J71" s="175">
        <v>0</v>
      </c>
      <c r="K71" s="310">
        <v>234.91</v>
      </c>
      <c r="L71" s="310">
        <v>1</v>
      </c>
      <c r="M71" s="310">
        <v>1.04</v>
      </c>
      <c r="N71" s="203">
        <f t="shared" si="3"/>
        <v>0</v>
      </c>
      <c r="O71" s="598">
        <v>0</v>
      </c>
      <c r="P71" s="158">
        <f t="shared" si="4"/>
        <v>0</v>
      </c>
      <c r="Q71" s="594"/>
      <c r="R71" s="689">
        <v>0</v>
      </c>
      <c r="S71" s="880">
        <f t="shared" si="5"/>
        <v>0</v>
      </c>
      <c r="T71" s="721"/>
    </row>
    <row r="72" spans="1:20" ht="12.75">
      <c r="A72" s="177"/>
      <c r="B72" s="178"/>
      <c r="C72" s="178"/>
      <c r="D72" s="179"/>
      <c r="E72" s="201"/>
      <c r="F72" s="181"/>
      <c r="G72" s="202"/>
      <c r="H72" s="182"/>
      <c r="I72" s="174" t="s">
        <v>197</v>
      </c>
      <c r="J72" s="175">
        <v>0</v>
      </c>
      <c r="K72" s="310">
        <v>234.91</v>
      </c>
      <c r="L72" s="310">
        <v>1</v>
      </c>
      <c r="M72" s="310">
        <v>1.04</v>
      </c>
      <c r="N72" s="203">
        <f t="shared" si="3"/>
        <v>0</v>
      </c>
      <c r="O72" s="598">
        <v>0</v>
      </c>
      <c r="P72" s="158">
        <f t="shared" si="4"/>
        <v>0</v>
      </c>
      <c r="Q72" s="594"/>
      <c r="R72" s="689">
        <v>0</v>
      </c>
      <c r="S72" s="880">
        <f t="shared" si="5"/>
        <v>0</v>
      </c>
      <c r="T72" s="721"/>
    </row>
    <row r="73" spans="1:20" ht="12.75">
      <c r="A73" s="177"/>
      <c r="B73" s="178"/>
      <c r="C73" s="178"/>
      <c r="D73" s="179"/>
      <c r="E73" s="201"/>
      <c r="F73" s="181"/>
      <c r="G73" s="202"/>
      <c r="H73" s="182"/>
      <c r="I73" s="174" t="s">
        <v>198</v>
      </c>
      <c r="J73" s="175">
        <v>0</v>
      </c>
      <c r="K73" s="310">
        <v>234.91</v>
      </c>
      <c r="L73" s="310">
        <v>1</v>
      </c>
      <c r="M73" s="310">
        <v>1.04</v>
      </c>
      <c r="N73" s="203">
        <f t="shared" si="3"/>
        <v>0</v>
      </c>
      <c r="O73" s="598">
        <v>0</v>
      </c>
      <c r="P73" s="158">
        <f t="shared" si="4"/>
        <v>0</v>
      </c>
      <c r="Q73" s="594"/>
      <c r="R73" s="689">
        <v>0</v>
      </c>
      <c r="S73" s="880">
        <f t="shared" si="5"/>
        <v>0</v>
      </c>
      <c r="T73" s="721"/>
    </row>
    <row r="74" spans="1:20" ht="12.75">
      <c r="A74" s="177"/>
      <c r="B74" s="178"/>
      <c r="C74" s="178"/>
      <c r="D74" s="179"/>
      <c r="E74" s="201"/>
      <c r="F74" s="181"/>
      <c r="G74" s="202"/>
      <c r="H74" s="182"/>
      <c r="I74" s="174" t="s">
        <v>199</v>
      </c>
      <c r="J74" s="175">
        <v>0</v>
      </c>
      <c r="K74" s="310">
        <v>234.91</v>
      </c>
      <c r="L74" s="310">
        <v>5.5814</v>
      </c>
      <c r="M74" s="310">
        <v>1.04</v>
      </c>
      <c r="N74" s="203">
        <f t="shared" si="3"/>
        <v>0</v>
      </c>
      <c r="O74" s="598">
        <v>0</v>
      </c>
      <c r="P74" s="158">
        <f t="shared" si="4"/>
        <v>0</v>
      </c>
      <c r="Q74" s="594"/>
      <c r="R74" s="689">
        <v>0</v>
      </c>
      <c r="S74" s="880">
        <f t="shared" si="5"/>
        <v>0</v>
      </c>
      <c r="T74" s="721"/>
    </row>
    <row r="75" spans="1:20" ht="12.75">
      <c r="A75" s="177"/>
      <c r="B75" s="178"/>
      <c r="C75" s="178"/>
      <c r="D75" s="179"/>
      <c r="E75" s="201"/>
      <c r="F75" s="181"/>
      <c r="G75" s="202"/>
      <c r="H75" s="182"/>
      <c r="I75" s="174" t="s">
        <v>200</v>
      </c>
      <c r="J75" s="175">
        <v>700</v>
      </c>
      <c r="K75" s="310">
        <v>234.91</v>
      </c>
      <c r="L75" s="310">
        <v>9.6655</v>
      </c>
      <c r="M75" s="310">
        <v>1.04</v>
      </c>
      <c r="N75" s="203">
        <f t="shared" si="3"/>
        <v>1652940.45644</v>
      </c>
      <c r="O75" s="598">
        <v>81</v>
      </c>
      <c r="P75" s="604">
        <f t="shared" si="4"/>
        <v>191268.82424520003</v>
      </c>
      <c r="Q75" s="594"/>
      <c r="R75" s="689">
        <v>61</v>
      </c>
      <c r="S75" s="880">
        <f t="shared" si="5"/>
        <v>142</v>
      </c>
      <c r="T75" s="721"/>
    </row>
    <row r="76" spans="1:20" ht="12.75">
      <c r="A76" s="177"/>
      <c r="B76" s="178"/>
      <c r="C76" s="178"/>
      <c r="D76" s="179"/>
      <c r="E76" s="201"/>
      <c r="F76" s="181"/>
      <c r="G76" s="202"/>
      <c r="H76" s="182"/>
      <c r="I76" s="174" t="s">
        <v>201</v>
      </c>
      <c r="J76" s="175">
        <v>0</v>
      </c>
      <c r="K76" s="310">
        <v>234.91</v>
      </c>
      <c r="L76" s="310">
        <v>1.83</v>
      </c>
      <c r="M76" s="310">
        <v>1.04</v>
      </c>
      <c r="N76" s="203">
        <f t="shared" si="3"/>
        <v>0</v>
      </c>
      <c r="O76" s="598">
        <v>0</v>
      </c>
      <c r="P76" s="158">
        <f t="shared" si="4"/>
        <v>0</v>
      </c>
      <c r="Q76" s="594"/>
      <c r="R76" s="689">
        <v>0</v>
      </c>
      <c r="S76" s="880">
        <f t="shared" si="5"/>
        <v>0</v>
      </c>
      <c r="T76" s="721"/>
    </row>
    <row r="77" spans="1:20" ht="12.75">
      <c r="A77" s="177"/>
      <c r="B77" s="178"/>
      <c r="C77" s="178"/>
      <c r="D77" s="179"/>
      <c r="E77" s="201"/>
      <c r="F77" s="181"/>
      <c r="G77" s="202"/>
      <c r="H77" s="182"/>
      <c r="I77" s="174" t="s">
        <v>85</v>
      </c>
      <c r="J77" s="175">
        <v>0</v>
      </c>
      <c r="K77" s="310">
        <v>234.91</v>
      </c>
      <c r="L77" s="310">
        <v>2.2829</v>
      </c>
      <c r="M77" s="310">
        <v>1.04</v>
      </c>
      <c r="N77" s="203">
        <f t="shared" si="3"/>
        <v>0</v>
      </c>
      <c r="O77" s="598">
        <v>0</v>
      </c>
      <c r="P77" s="158">
        <f t="shared" si="4"/>
        <v>0</v>
      </c>
      <c r="Q77" s="594"/>
      <c r="R77" s="689">
        <v>0</v>
      </c>
      <c r="S77" s="880">
        <f t="shared" si="5"/>
        <v>0</v>
      </c>
      <c r="T77" s="721"/>
    </row>
    <row r="78" spans="1:20" ht="12.75">
      <c r="A78" s="177"/>
      <c r="B78" s="178"/>
      <c r="C78" s="178"/>
      <c r="D78" s="179"/>
      <c r="E78" s="201"/>
      <c r="F78" s="181"/>
      <c r="G78" s="202"/>
      <c r="H78" s="182"/>
      <c r="I78" s="174" t="s">
        <v>86</v>
      </c>
      <c r="J78" s="175">
        <v>250</v>
      </c>
      <c r="K78" s="310">
        <v>234.91</v>
      </c>
      <c r="L78" s="310">
        <v>1</v>
      </c>
      <c r="M78" s="310">
        <v>1.04</v>
      </c>
      <c r="N78" s="203">
        <f t="shared" si="3"/>
        <v>61076.6</v>
      </c>
      <c r="O78" s="598">
        <v>19</v>
      </c>
      <c r="P78" s="604">
        <f t="shared" si="4"/>
        <v>4641.8216</v>
      </c>
      <c r="Q78" s="594"/>
      <c r="R78" s="689">
        <v>12</v>
      </c>
      <c r="S78" s="880">
        <f t="shared" si="5"/>
        <v>31</v>
      </c>
      <c r="T78" s="721"/>
    </row>
    <row r="79" spans="1:20" ht="12.75">
      <c r="A79" s="177"/>
      <c r="B79" s="178"/>
      <c r="C79" s="178"/>
      <c r="D79" s="179"/>
      <c r="E79" s="201"/>
      <c r="F79" s="181"/>
      <c r="G79" s="202"/>
      <c r="H79" s="182"/>
      <c r="I79" s="174" t="s">
        <v>202</v>
      </c>
      <c r="J79" s="175">
        <v>98</v>
      </c>
      <c r="K79" s="310">
        <v>234.91</v>
      </c>
      <c r="L79" s="310">
        <v>0.3585</v>
      </c>
      <c r="M79" s="310">
        <v>1.04</v>
      </c>
      <c r="N79" s="203">
        <f t="shared" si="3"/>
        <v>8583.2167512</v>
      </c>
      <c r="O79" s="598">
        <v>38</v>
      </c>
      <c r="P79" s="604">
        <f t="shared" si="4"/>
        <v>3328.1860871999997</v>
      </c>
      <c r="Q79" s="594"/>
      <c r="R79" s="689">
        <v>46</v>
      </c>
      <c r="S79" s="880">
        <f t="shared" si="5"/>
        <v>84</v>
      </c>
      <c r="T79" s="721"/>
    </row>
    <row r="80" spans="1:20" ht="12.75">
      <c r="A80" s="177"/>
      <c r="B80" s="178"/>
      <c r="C80" s="178"/>
      <c r="D80" s="179"/>
      <c r="E80" s="201"/>
      <c r="F80" s="181"/>
      <c r="G80" s="202"/>
      <c r="H80" s="182"/>
      <c r="I80" s="174" t="s">
        <v>203</v>
      </c>
      <c r="J80" s="175">
        <v>98</v>
      </c>
      <c r="K80" s="310">
        <v>234.91</v>
      </c>
      <c r="L80" s="310">
        <v>0.6705</v>
      </c>
      <c r="M80" s="310">
        <v>1.04</v>
      </c>
      <c r="N80" s="203">
        <f t="shared" si="3"/>
        <v>16053.1292376</v>
      </c>
      <c r="O80" s="598">
        <v>38</v>
      </c>
      <c r="P80" s="604">
        <f t="shared" si="4"/>
        <v>6224.6827656</v>
      </c>
      <c r="Q80" s="594"/>
      <c r="R80" s="689">
        <v>46</v>
      </c>
      <c r="S80" s="880">
        <f t="shared" si="5"/>
        <v>84</v>
      </c>
      <c r="T80" s="721"/>
    </row>
    <row r="81" spans="1:20" ht="12.75">
      <c r="A81" s="177"/>
      <c r="B81" s="178"/>
      <c r="C81" s="178"/>
      <c r="D81" s="179"/>
      <c r="E81" s="201"/>
      <c r="F81" s="181"/>
      <c r="G81" s="202"/>
      <c r="H81" s="182"/>
      <c r="I81" s="174" t="s">
        <v>204</v>
      </c>
      <c r="J81" s="175">
        <v>98</v>
      </c>
      <c r="K81" s="310">
        <v>234.91</v>
      </c>
      <c r="L81" s="310">
        <v>0.6653</v>
      </c>
      <c r="M81" s="310">
        <v>1.04</v>
      </c>
      <c r="N81" s="203">
        <f t="shared" si="3"/>
        <v>15928.63069616</v>
      </c>
      <c r="O81" s="598">
        <v>38</v>
      </c>
      <c r="P81" s="604">
        <f t="shared" si="4"/>
        <v>6176.40782096</v>
      </c>
      <c r="Q81" s="594"/>
      <c r="R81" s="689">
        <v>46</v>
      </c>
      <c r="S81" s="880">
        <f t="shared" si="5"/>
        <v>84</v>
      </c>
      <c r="T81" s="721"/>
    </row>
    <row r="82" spans="1:20" ht="12.75">
      <c r="A82" s="177"/>
      <c r="B82" s="178"/>
      <c r="C82" s="178"/>
      <c r="D82" s="179"/>
      <c r="E82" s="201"/>
      <c r="F82" s="181"/>
      <c r="G82" s="202"/>
      <c r="H82" s="182"/>
      <c r="I82" s="174" t="s">
        <v>205</v>
      </c>
      <c r="J82" s="175">
        <v>0</v>
      </c>
      <c r="K82" s="310">
        <v>234.91</v>
      </c>
      <c r="L82" s="310">
        <v>1</v>
      </c>
      <c r="M82" s="310">
        <v>1.04</v>
      </c>
      <c r="N82" s="203">
        <f t="shared" si="3"/>
        <v>0</v>
      </c>
      <c r="O82" s="598">
        <v>0</v>
      </c>
      <c r="P82" s="158">
        <f t="shared" si="4"/>
        <v>0</v>
      </c>
      <c r="Q82" s="594"/>
      <c r="R82" s="689">
        <v>0</v>
      </c>
      <c r="S82" s="880">
        <f t="shared" si="5"/>
        <v>0</v>
      </c>
      <c r="T82" s="721"/>
    </row>
    <row r="83" spans="1:20" ht="12.75">
      <c r="A83" s="177"/>
      <c r="B83" s="178"/>
      <c r="C83" s="178"/>
      <c r="D83" s="179"/>
      <c r="E83" s="201"/>
      <c r="F83" s="181"/>
      <c r="G83" s="202"/>
      <c r="H83" s="182"/>
      <c r="I83" s="174" t="s">
        <v>87</v>
      </c>
      <c r="J83" s="175">
        <v>30</v>
      </c>
      <c r="K83" s="310">
        <v>234.91</v>
      </c>
      <c r="L83" s="310">
        <v>1.8092</v>
      </c>
      <c r="M83" s="310">
        <v>1.04</v>
      </c>
      <c r="N83" s="203">
        <f t="shared" si="3"/>
        <v>13259.974166400001</v>
      </c>
      <c r="O83" s="598">
        <v>0</v>
      </c>
      <c r="P83" s="158">
        <f t="shared" si="4"/>
        <v>0</v>
      </c>
      <c r="Q83" s="594"/>
      <c r="R83" s="689">
        <v>0</v>
      </c>
      <c r="S83" s="880">
        <f t="shared" si="5"/>
        <v>0</v>
      </c>
      <c r="T83" s="721"/>
    </row>
    <row r="84" spans="1:20" ht="12.75">
      <c r="A84" s="177"/>
      <c r="B84" s="178"/>
      <c r="C84" s="178"/>
      <c r="D84" s="179"/>
      <c r="E84" s="201"/>
      <c r="F84" s="181"/>
      <c r="G84" s="202"/>
      <c r="H84" s="182"/>
      <c r="I84" s="174" t="s">
        <v>86</v>
      </c>
      <c r="J84" s="175">
        <v>430</v>
      </c>
      <c r="K84" s="310">
        <v>234.91</v>
      </c>
      <c r="L84" s="318">
        <v>10.779</v>
      </c>
      <c r="M84" s="310">
        <v>1.04</v>
      </c>
      <c r="N84" s="203">
        <f t="shared" si="3"/>
        <v>1132352.8348080001</v>
      </c>
      <c r="O84" s="598">
        <v>33</v>
      </c>
      <c r="P84" s="604">
        <f t="shared" si="4"/>
        <v>86901.49662479998</v>
      </c>
      <c r="Q84" s="594"/>
      <c r="R84" s="689">
        <v>181</v>
      </c>
      <c r="S84" s="880">
        <f t="shared" si="5"/>
        <v>214</v>
      </c>
      <c r="T84" s="721"/>
    </row>
    <row r="85" spans="1:20" ht="12.75">
      <c r="A85" s="177"/>
      <c r="B85" s="178"/>
      <c r="C85" s="178"/>
      <c r="D85" s="179"/>
      <c r="E85" s="201"/>
      <c r="F85" s="181"/>
      <c r="G85" s="202"/>
      <c r="H85" s="182"/>
      <c r="I85" s="174" t="s">
        <v>88</v>
      </c>
      <c r="J85" s="175">
        <v>100</v>
      </c>
      <c r="K85" s="310">
        <v>234.91</v>
      </c>
      <c r="L85" s="310">
        <v>8.8453</v>
      </c>
      <c r="M85" s="310">
        <v>1.04</v>
      </c>
      <c r="N85" s="203">
        <f t="shared" si="3"/>
        <v>216096.339992</v>
      </c>
      <c r="O85" s="598">
        <v>22</v>
      </c>
      <c r="P85" s="604">
        <f>K85*L85*O85*M85</f>
        <v>47541.19479824</v>
      </c>
      <c r="Q85" s="594"/>
      <c r="R85" s="689">
        <v>53</v>
      </c>
      <c r="S85" s="880">
        <f t="shared" si="5"/>
        <v>75</v>
      </c>
      <c r="T85" s="721"/>
    </row>
    <row r="86" spans="1:20" ht="12.75">
      <c r="A86" s="177"/>
      <c r="B86" s="178"/>
      <c r="C86" s="178"/>
      <c r="D86" s="179"/>
      <c r="E86" s="201"/>
      <c r="F86" s="181"/>
      <c r="G86" s="202"/>
      <c r="H86" s="182"/>
      <c r="I86" s="174" t="s">
        <v>206</v>
      </c>
      <c r="J86" s="175">
        <v>0</v>
      </c>
      <c r="K86" s="310">
        <v>234.91</v>
      </c>
      <c r="L86" s="310">
        <v>2.1659</v>
      </c>
      <c r="M86" s="310">
        <v>1.04</v>
      </c>
      <c r="N86" s="203">
        <f t="shared" si="3"/>
        <v>0</v>
      </c>
      <c r="O86" s="598">
        <v>0</v>
      </c>
      <c r="P86" s="158">
        <f t="shared" si="4"/>
        <v>0</v>
      </c>
      <c r="Q86" s="594"/>
      <c r="R86" s="689">
        <v>0</v>
      </c>
      <c r="S86" s="880">
        <f t="shared" si="5"/>
        <v>0</v>
      </c>
      <c r="T86" s="721"/>
    </row>
    <row r="87" spans="1:20" ht="17.25">
      <c r="A87" s="177"/>
      <c r="B87" s="178"/>
      <c r="C87" s="178"/>
      <c r="D87" s="179"/>
      <c r="E87" s="201"/>
      <c r="F87" s="181"/>
      <c r="G87" s="202"/>
      <c r="H87" s="182"/>
      <c r="I87" s="183" t="s">
        <v>89</v>
      </c>
      <c r="J87" s="175">
        <v>126</v>
      </c>
      <c r="K87" s="310">
        <v>234.91</v>
      </c>
      <c r="L87" s="310">
        <v>4.0229</v>
      </c>
      <c r="M87" s="310">
        <v>1.04</v>
      </c>
      <c r="N87" s="203">
        <f t="shared" si="3"/>
        <v>123835.34728656</v>
      </c>
      <c r="O87" s="598">
        <v>5</v>
      </c>
      <c r="P87" s="604">
        <f t="shared" si="4"/>
        <v>4914.1010828</v>
      </c>
      <c r="Q87" s="594"/>
      <c r="R87" s="689">
        <v>54</v>
      </c>
      <c r="S87" s="880">
        <f t="shared" si="5"/>
        <v>59</v>
      </c>
      <c r="T87" s="721"/>
    </row>
    <row r="88" spans="1:20" ht="17.25">
      <c r="A88" s="177"/>
      <c r="B88" s="178"/>
      <c r="C88" s="178"/>
      <c r="D88" s="179"/>
      <c r="E88" s="201"/>
      <c r="F88" s="181"/>
      <c r="G88" s="202"/>
      <c r="H88" s="182"/>
      <c r="I88" s="183" t="s">
        <v>90</v>
      </c>
      <c r="J88" s="175">
        <v>30</v>
      </c>
      <c r="K88" s="310">
        <v>234.91</v>
      </c>
      <c r="L88" s="310">
        <v>1</v>
      </c>
      <c r="M88" s="310">
        <v>1.04</v>
      </c>
      <c r="N88" s="203">
        <f t="shared" si="3"/>
        <v>7329.192</v>
      </c>
      <c r="O88" s="598">
        <v>0</v>
      </c>
      <c r="P88" s="158">
        <f t="shared" si="4"/>
        <v>0</v>
      </c>
      <c r="Q88" s="594"/>
      <c r="R88" s="689">
        <v>28</v>
      </c>
      <c r="S88" s="880">
        <f t="shared" si="5"/>
        <v>28</v>
      </c>
      <c r="T88" s="721"/>
    </row>
    <row r="89" spans="1:20" ht="17.25">
      <c r="A89" s="177"/>
      <c r="B89" s="178"/>
      <c r="C89" s="178"/>
      <c r="D89" s="179"/>
      <c r="E89" s="201"/>
      <c r="F89" s="181"/>
      <c r="G89" s="202"/>
      <c r="H89" s="182"/>
      <c r="I89" s="183" t="s">
        <v>91</v>
      </c>
      <c r="J89" s="175">
        <v>30</v>
      </c>
      <c r="K89" s="310">
        <v>234.91</v>
      </c>
      <c r="L89" s="310">
        <v>1</v>
      </c>
      <c r="M89" s="310">
        <v>1.04</v>
      </c>
      <c r="N89" s="203">
        <f t="shared" si="3"/>
        <v>7329.192</v>
      </c>
      <c r="O89" s="598">
        <v>0</v>
      </c>
      <c r="P89" s="158">
        <f t="shared" si="4"/>
        <v>0</v>
      </c>
      <c r="Q89" s="594"/>
      <c r="R89" s="689">
        <v>28</v>
      </c>
      <c r="S89" s="880">
        <f t="shared" si="5"/>
        <v>28</v>
      </c>
      <c r="T89" s="721"/>
    </row>
    <row r="90" spans="1:20" ht="12.75">
      <c r="A90" s="177"/>
      <c r="B90" s="178"/>
      <c r="C90" s="178"/>
      <c r="D90" s="179"/>
      <c r="E90" s="201"/>
      <c r="F90" s="181"/>
      <c r="G90" s="202"/>
      <c r="H90" s="182"/>
      <c r="I90" s="174" t="s">
        <v>92</v>
      </c>
      <c r="J90" s="175">
        <v>350</v>
      </c>
      <c r="K90" s="310">
        <v>234.91</v>
      </c>
      <c r="L90" s="310">
        <v>1</v>
      </c>
      <c r="M90" s="310">
        <v>1.04</v>
      </c>
      <c r="N90" s="203">
        <f t="shared" si="3"/>
        <v>85507.24</v>
      </c>
      <c r="O90" s="598">
        <v>95</v>
      </c>
      <c r="P90" s="604">
        <f t="shared" si="4"/>
        <v>23209.108</v>
      </c>
      <c r="Q90" s="594"/>
      <c r="R90" s="689">
        <v>255</v>
      </c>
      <c r="S90" s="880">
        <f t="shared" si="5"/>
        <v>350</v>
      </c>
      <c r="T90" s="721"/>
    </row>
    <row r="91" spans="1:20" ht="12.75">
      <c r="A91" s="177"/>
      <c r="B91" s="178"/>
      <c r="C91" s="178"/>
      <c r="D91" s="179"/>
      <c r="E91" s="201"/>
      <c r="F91" s="181"/>
      <c r="G91" s="202"/>
      <c r="H91" s="182"/>
      <c r="I91" s="174" t="s">
        <v>93</v>
      </c>
      <c r="J91" s="175">
        <v>350</v>
      </c>
      <c r="K91" s="310">
        <v>234.91</v>
      </c>
      <c r="L91" s="310">
        <v>1</v>
      </c>
      <c r="M91" s="310">
        <v>1.04</v>
      </c>
      <c r="N91" s="203">
        <f t="shared" si="3"/>
        <v>85507.24</v>
      </c>
      <c r="O91" s="598">
        <v>95</v>
      </c>
      <c r="P91" s="604">
        <f t="shared" si="4"/>
        <v>23209.108</v>
      </c>
      <c r="Q91" s="594"/>
      <c r="R91" s="689">
        <v>255</v>
      </c>
      <c r="S91" s="880">
        <f t="shared" si="5"/>
        <v>350</v>
      </c>
      <c r="T91" s="721"/>
    </row>
    <row r="92" spans="1:20" ht="12.75">
      <c r="A92" s="177"/>
      <c r="B92" s="178"/>
      <c r="C92" s="178"/>
      <c r="D92" s="179"/>
      <c r="E92" s="201"/>
      <c r="F92" s="181"/>
      <c r="G92" s="202"/>
      <c r="H92" s="182"/>
      <c r="I92" s="174" t="s">
        <v>94</v>
      </c>
      <c r="J92" s="175">
        <v>350</v>
      </c>
      <c r="K92" s="310">
        <v>234.91</v>
      </c>
      <c r="L92" s="310">
        <v>1</v>
      </c>
      <c r="M92" s="310">
        <v>1.04</v>
      </c>
      <c r="N92" s="203">
        <f t="shared" si="3"/>
        <v>85507.24</v>
      </c>
      <c r="O92" s="598">
        <v>95</v>
      </c>
      <c r="P92" s="604">
        <f t="shared" si="4"/>
        <v>23209.108</v>
      </c>
      <c r="Q92" s="594"/>
      <c r="R92" s="689">
        <v>255</v>
      </c>
      <c r="S92" s="880">
        <f t="shared" si="5"/>
        <v>350</v>
      </c>
      <c r="T92" s="721"/>
    </row>
    <row r="93" spans="1:20" ht="12.75">
      <c r="A93" s="177"/>
      <c r="B93" s="178"/>
      <c r="C93" s="178"/>
      <c r="D93" s="179"/>
      <c r="E93" s="201"/>
      <c r="F93" s="181"/>
      <c r="G93" s="202"/>
      <c r="H93" s="182"/>
      <c r="I93" s="174" t="s">
        <v>95</v>
      </c>
      <c r="J93" s="175">
        <v>350</v>
      </c>
      <c r="K93" s="310">
        <v>234.91</v>
      </c>
      <c r="L93" s="310">
        <v>1</v>
      </c>
      <c r="M93" s="310">
        <v>1.04</v>
      </c>
      <c r="N93" s="203">
        <f t="shared" si="3"/>
        <v>85507.24</v>
      </c>
      <c r="O93" s="598">
        <v>53</v>
      </c>
      <c r="P93" s="604">
        <f t="shared" si="4"/>
        <v>12948.2392</v>
      </c>
      <c r="Q93" s="594"/>
      <c r="R93" s="689">
        <v>297</v>
      </c>
      <c r="S93" s="880">
        <f t="shared" si="5"/>
        <v>350</v>
      </c>
      <c r="T93" s="721"/>
    </row>
    <row r="94" spans="1:20" ht="12.75">
      <c r="A94" s="177"/>
      <c r="B94" s="178"/>
      <c r="C94" s="178"/>
      <c r="D94" s="179"/>
      <c r="E94" s="201"/>
      <c r="F94" s="181"/>
      <c r="G94" s="202"/>
      <c r="H94" s="182"/>
      <c r="I94" s="174" t="s">
        <v>96</v>
      </c>
      <c r="J94" s="175">
        <v>350</v>
      </c>
      <c r="K94" s="310">
        <v>234.91</v>
      </c>
      <c r="L94" s="310">
        <v>1</v>
      </c>
      <c r="M94" s="310">
        <v>1.04</v>
      </c>
      <c r="N94" s="203">
        <f t="shared" si="3"/>
        <v>85507.24</v>
      </c>
      <c r="O94" s="598">
        <v>95</v>
      </c>
      <c r="P94" s="604">
        <f t="shared" si="4"/>
        <v>23209.108</v>
      </c>
      <c r="Q94" s="594"/>
      <c r="R94" s="689">
        <v>255</v>
      </c>
      <c r="S94" s="880">
        <f t="shared" si="5"/>
        <v>350</v>
      </c>
      <c r="T94" s="721"/>
    </row>
    <row r="95" spans="1:20" ht="17.25">
      <c r="A95" s="177"/>
      <c r="B95" s="178"/>
      <c r="C95" s="178"/>
      <c r="D95" s="179"/>
      <c r="E95" s="201"/>
      <c r="F95" s="181"/>
      <c r="G95" s="202"/>
      <c r="H95" s="182"/>
      <c r="I95" s="183" t="s">
        <v>98</v>
      </c>
      <c r="J95" s="175">
        <v>1313</v>
      </c>
      <c r="K95" s="310">
        <v>234.91</v>
      </c>
      <c r="L95" s="310">
        <v>0.4768</v>
      </c>
      <c r="M95" s="310">
        <v>1.04</v>
      </c>
      <c r="N95" s="203">
        <f t="shared" si="3"/>
        <v>152945.18776576</v>
      </c>
      <c r="O95" s="598">
        <v>264</v>
      </c>
      <c r="P95" s="604">
        <f t="shared" si="4"/>
        <v>30752.11696128</v>
      </c>
      <c r="Q95" s="594"/>
      <c r="R95" s="689">
        <v>514</v>
      </c>
      <c r="S95" s="880">
        <f t="shared" si="5"/>
        <v>778</v>
      </c>
      <c r="T95" s="721"/>
    </row>
    <row r="96" spans="1:20" ht="17.25">
      <c r="A96" s="177"/>
      <c r="B96" s="178"/>
      <c r="C96" s="178"/>
      <c r="D96" s="179"/>
      <c r="E96" s="201"/>
      <c r="F96" s="181"/>
      <c r="G96" s="202"/>
      <c r="H96" s="182"/>
      <c r="I96" s="183" t="s">
        <v>99</v>
      </c>
      <c r="J96" s="175">
        <v>1313</v>
      </c>
      <c r="K96" s="310">
        <v>234.91</v>
      </c>
      <c r="L96" s="310">
        <v>0.4768</v>
      </c>
      <c r="M96" s="310">
        <v>1.04</v>
      </c>
      <c r="N96" s="203">
        <f t="shared" si="3"/>
        <v>152945.18776576</v>
      </c>
      <c r="O96" s="598">
        <v>264</v>
      </c>
      <c r="P96" s="604">
        <f t="shared" si="4"/>
        <v>30752.11696128</v>
      </c>
      <c r="Q96" s="594"/>
      <c r="R96" s="689">
        <v>514</v>
      </c>
      <c r="S96" s="880">
        <f t="shared" si="5"/>
        <v>778</v>
      </c>
      <c r="T96" s="721"/>
    </row>
    <row r="97" spans="1:20" ht="17.25">
      <c r="A97" s="177"/>
      <c r="B97" s="178"/>
      <c r="C97" s="178"/>
      <c r="D97" s="179"/>
      <c r="E97" s="201"/>
      <c r="F97" s="181"/>
      <c r="G97" s="202"/>
      <c r="H97" s="182"/>
      <c r="I97" s="183" t="s">
        <v>100</v>
      </c>
      <c r="J97" s="175">
        <v>1313</v>
      </c>
      <c r="K97" s="310">
        <v>234.91</v>
      </c>
      <c r="L97" s="310">
        <v>0.4768</v>
      </c>
      <c r="M97" s="310">
        <v>1.04</v>
      </c>
      <c r="N97" s="203">
        <f t="shared" si="3"/>
        <v>152945.18776576</v>
      </c>
      <c r="O97" s="598">
        <v>264</v>
      </c>
      <c r="P97" s="604">
        <f t="shared" si="4"/>
        <v>30752.11696128</v>
      </c>
      <c r="Q97" s="594"/>
      <c r="R97" s="689">
        <v>514</v>
      </c>
      <c r="S97" s="880">
        <f t="shared" si="5"/>
        <v>778</v>
      </c>
      <c r="T97" s="721"/>
    </row>
    <row r="98" spans="1:20" ht="17.25">
      <c r="A98" s="177"/>
      <c r="B98" s="178"/>
      <c r="C98" s="178"/>
      <c r="D98" s="179"/>
      <c r="E98" s="201"/>
      <c r="F98" s="181"/>
      <c r="G98" s="202"/>
      <c r="H98" s="182"/>
      <c r="I98" s="183" t="s">
        <v>97</v>
      </c>
      <c r="J98" s="175">
        <v>260</v>
      </c>
      <c r="K98" s="310">
        <v>234.91</v>
      </c>
      <c r="L98" s="310">
        <v>1</v>
      </c>
      <c r="M98" s="310">
        <v>1.04</v>
      </c>
      <c r="N98" s="203">
        <f t="shared" si="3"/>
        <v>63519.664</v>
      </c>
      <c r="O98" s="598">
        <v>23</v>
      </c>
      <c r="P98" s="604">
        <f t="shared" si="4"/>
        <v>5619.047200000001</v>
      </c>
      <c r="Q98" s="594"/>
      <c r="R98" s="689">
        <v>130</v>
      </c>
      <c r="S98" s="880">
        <f t="shared" si="5"/>
        <v>153</v>
      </c>
      <c r="T98" s="721"/>
    </row>
    <row r="99" spans="1:20" ht="12.75">
      <c r="A99" s="177"/>
      <c r="B99" s="178"/>
      <c r="C99" s="178"/>
      <c r="D99" s="179"/>
      <c r="E99" s="201"/>
      <c r="F99" s="181"/>
      <c r="G99" s="202"/>
      <c r="H99" s="182"/>
      <c r="I99" s="540"/>
      <c r="J99" s="175"/>
      <c r="K99" s="310">
        <v>234.91</v>
      </c>
      <c r="L99" s="310">
        <v>1</v>
      </c>
      <c r="M99" s="310">
        <v>1.04</v>
      </c>
      <c r="N99" s="203">
        <f>J99*K99*L99*M99</f>
        <v>0</v>
      </c>
      <c r="O99" s="598">
        <v>0</v>
      </c>
      <c r="P99" s="158">
        <f t="shared" si="4"/>
        <v>0</v>
      </c>
      <c r="Q99" s="594"/>
      <c r="R99" s="689">
        <v>0</v>
      </c>
      <c r="S99" s="880">
        <f t="shared" si="5"/>
        <v>0</v>
      </c>
      <c r="T99" s="721"/>
    </row>
    <row r="100" spans="1:20" ht="12.75">
      <c r="A100" s="177"/>
      <c r="B100" s="178"/>
      <c r="C100" s="178"/>
      <c r="D100" s="179"/>
      <c r="E100" s="201"/>
      <c r="F100" s="181"/>
      <c r="G100" s="202"/>
      <c r="H100" s="182"/>
      <c r="I100" s="540"/>
      <c r="J100" s="175"/>
      <c r="K100" s="310">
        <v>234.91</v>
      </c>
      <c r="L100" s="310">
        <v>1</v>
      </c>
      <c r="M100" s="310">
        <v>1.04</v>
      </c>
      <c r="N100" s="203">
        <f>J100*K100*L100*M100</f>
        <v>0</v>
      </c>
      <c r="O100" s="598">
        <v>0</v>
      </c>
      <c r="P100" s="158">
        <f t="shared" si="4"/>
        <v>0</v>
      </c>
      <c r="Q100" s="594"/>
      <c r="R100" s="689">
        <v>0</v>
      </c>
      <c r="S100" s="880">
        <f t="shared" si="5"/>
        <v>0</v>
      </c>
      <c r="T100" s="721"/>
    </row>
    <row r="101" spans="1:20" ht="12.75">
      <c r="A101" s="177"/>
      <c r="B101" s="178"/>
      <c r="C101" s="178"/>
      <c r="D101" s="179"/>
      <c r="E101" s="201"/>
      <c r="F101" s="181"/>
      <c r="G101" s="202"/>
      <c r="H101" s="182"/>
      <c r="I101" s="540" t="s">
        <v>104</v>
      </c>
      <c r="J101" s="175">
        <v>50</v>
      </c>
      <c r="K101" s="310">
        <v>234.91</v>
      </c>
      <c r="L101" s="310">
        <v>46.0841</v>
      </c>
      <c r="M101" s="310">
        <v>1.04</v>
      </c>
      <c r="N101" s="203">
        <f>J101*K101*L101*M101</f>
        <v>562932.028412</v>
      </c>
      <c r="O101" s="598">
        <v>0</v>
      </c>
      <c r="P101" s="158">
        <f t="shared" si="4"/>
        <v>0</v>
      </c>
      <c r="Q101" s="594"/>
      <c r="R101" s="689">
        <v>0</v>
      </c>
      <c r="S101" s="880">
        <f t="shared" si="5"/>
        <v>0</v>
      </c>
      <c r="T101" s="721"/>
    </row>
    <row r="102" spans="1:20" ht="13.5" thickBot="1">
      <c r="A102" s="211"/>
      <c r="B102" s="212"/>
      <c r="C102" s="212"/>
      <c r="D102" s="213"/>
      <c r="E102" s="224"/>
      <c r="F102" s="215"/>
      <c r="G102" s="225"/>
      <c r="H102" s="216"/>
      <c r="I102" s="540"/>
      <c r="J102" s="175"/>
      <c r="K102" s="310">
        <v>234.91</v>
      </c>
      <c r="L102" s="310">
        <v>1</v>
      </c>
      <c r="M102" s="310">
        <v>1.04</v>
      </c>
      <c r="N102" s="203">
        <f>J102*K102*L102*M102</f>
        <v>0</v>
      </c>
      <c r="O102" s="598">
        <v>0</v>
      </c>
      <c r="P102" s="158">
        <f t="shared" si="4"/>
        <v>0</v>
      </c>
      <c r="Q102" s="594"/>
      <c r="R102" s="689">
        <v>0</v>
      </c>
      <c r="S102" s="880">
        <f t="shared" si="5"/>
        <v>0</v>
      </c>
      <c r="T102" s="721"/>
    </row>
    <row r="103" spans="1:20" ht="116.25" thickBot="1">
      <c r="A103" s="78" t="s">
        <v>0</v>
      </c>
      <c r="B103" s="79" t="s">
        <v>5</v>
      </c>
      <c r="C103" s="79" t="s">
        <v>3</v>
      </c>
      <c r="D103" s="110" t="s">
        <v>165</v>
      </c>
      <c r="E103" s="81" t="s">
        <v>102</v>
      </c>
      <c r="F103" s="270" t="s">
        <v>254</v>
      </c>
      <c r="G103" s="271" t="s">
        <v>170</v>
      </c>
      <c r="H103" s="273" t="s">
        <v>250</v>
      </c>
      <c r="I103" s="14"/>
      <c r="J103" s="29">
        <f>J104+J105+J106+J107+J108+J109+J110+J111+J112+J113+J115+J117+J118+J119+J120+J121+J122+J123+J124+J125+J127+J128+J129+J126+J116+J114</f>
        <v>140787</v>
      </c>
      <c r="K103" s="13"/>
      <c r="L103" s="335"/>
      <c r="M103" s="335"/>
      <c r="N103" s="38">
        <f>N104+N105+N106+N107+N108+N109+N110+N111+N112+N113+N115+N117+N118+N119+N120+N121+N122+N123+N124+N125+N127+N128+N129+N116+N114+N126</f>
        <v>1340015.7258883202</v>
      </c>
      <c r="O103" s="254">
        <f>O104+O105+O106+O107+O108+O109+O110+O111+O112+O113+O115+O117+O118+O119+O120+O121+O122+O123+O124+O125+O127+O128+O129+O126+O116+O114</f>
        <v>1745</v>
      </c>
      <c r="P103" s="38">
        <f>P104+P105+P106+P107+P108+P109+P110+P111+P112+P113+P115+P117+P118+P119+P120+P121+P122+P123+P124+P125+P127+P128+P129+P126+P116+P114</f>
        <v>69524.988</v>
      </c>
      <c r="Q103" s="592">
        <f>O103*100/J103</f>
        <v>1.2394610297825794</v>
      </c>
      <c r="R103" s="716">
        <f>R104+R105+R106+R107+R108+R109+R110+R111+R112+R113+R115+R117+R118+R119+R120+R121+R122+R123+R124+R125+R127+R128+R129+R126+R116+R114</f>
        <v>55499</v>
      </c>
      <c r="S103" s="700">
        <f t="shared" si="5"/>
        <v>57244</v>
      </c>
      <c r="T103" s="700">
        <f>S103*100/J103</f>
        <v>40.66000411969855</v>
      </c>
    </row>
    <row r="104" spans="1:23" ht="12.75">
      <c r="A104" s="278"/>
      <c r="B104" s="279"/>
      <c r="C104" s="279"/>
      <c r="D104" s="280"/>
      <c r="E104" s="281"/>
      <c r="F104" s="282"/>
      <c r="G104" s="282"/>
      <c r="H104" s="283"/>
      <c r="I104" s="284" t="s">
        <v>103</v>
      </c>
      <c r="J104" s="207">
        <v>1650</v>
      </c>
      <c r="K104" s="310">
        <v>38.31</v>
      </c>
      <c r="L104" s="310">
        <v>1</v>
      </c>
      <c r="M104" s="310">
        <v>1.04</v>
      </c>
      <c r="N104" s="208">
        <f>J104*K104*L104*M104</f>
        <v>65739.96</v>
      </c>
      <c r="O104" s="598">
        <v>185</v>
      </c>
      <c r="P104" s="604">
        <f>K104*L104*O104*M104</f>
        <v>7370.844000000001</v>
      </c>
      <c r="Q104" s="594"/>
      <c r="R104" s="689">
        <v>294</v>
      </c>
      <c r="S104" s="880">
        <f t="shared" si="5"/>
        <v>479</v>
      </c>
      <c r="T104" s="721"/>
      <c r="U104" s="492"/>
      <c r="V104" s="492"/>
      <c r="W104" s="492"/>
    </row>
    <row r="105" spans="1:20" ht="12.75">
      <c r="A105" s="285"/>
      <c r="B105" s="286"/>
      <c r="C105" s="286"/>
      <c r="D105" s="287"/>
      <c r="E105" s="288"/>
      <c r="F105" s="289"/>
      <c r="G105" s="289"/>
      <c r="H105" s="290"/>
      <c r="I105" s="284" t="s">
        <v>104</v>
      </c>
      <c r="J105" s="207">
        <v>128359</v>
      </c>
      <c r="K105" s="310">
        <v>38.31</v>
      </c>
      <c r="L105" s="310">
        <v>0.1652</v>
      </c>
      <c r="M105" s="310">
        <v>1.04</v>
      </c>
      <c r="N105" s="208">
        <f aca="true" t="shared" si="6" ref="N105:N129">J105*K105*L105*M105</f>
        <v>844854.37868832</v>
      </c>
      <c r="O105" s="598">
        <v>0</v>
      </c>
      <c r="P105" s="604">
        <f aca="true" t="shared" si="7" ref="P105:P129">K105*L105*O105*M105</f>
        <v>0</v>
      </c>
      <c r="Q105" s="594"/>
      <c r="R105" s="689">
        <v>51200</v>
      </c>
      <c r="S105" s="880">
        <f t="shared" si="5"/>
        <v>51200</v>
      </c>
      <c r="T105" s="721"/>
    </row>
    <row r="106" spans="1:20" ht="12.75">
      <c r="A106" s="285"/>
      <c r="B106" s="286"/>
      <c r="C106" s="286"/>
      <c r="D106" s="287"/>
      <c r="E106" s="288"/>
      <c r="F106" s="289"/>
      <c r="G106" s="289"/>
      <c r="H106" s="290"/>
      <c r="I106" s="233" t="s">
        <v>109</v>
      </c>
      <c r="J106" s="207">
        <v>0</v>
      </c>
      <c r="K106" s="310">
        <v>38.31</v>
      </c>
      <c r="L106" s="310">
        <v>1</v>
      </c>
      <c r="M106" s="310">
        <v>1.04</v>
      </c>
      <c r="N106" s="208">
        <f t="shared" si="6"/>
        <v>0</v>
      </c>
      <c r="O106" s="598">
        <v>0</v>
      </c>
      <c r="P106" s="604">
        <f t="shared" si="7"/>
        <v>0</v>
      </c>
      <c r="Q106" s="594"/>
      <c r="R106" s="689">
        <v>0</v>
      </c>
      <c r="S106" s="880">
        <f t="shared" si="5"/>
        <v>0</v>
      </c>
      <c r="T106" s="721"/>
    </row>
    <row r="107" spans="1:20" ht="16.5" customHeight="1">
      <c r="A107" s="285"/>
      <c r="B107" s="286"/>
      <c r="C107" s="286"/>
      <c r="D107" s="287"/>
      <c r="E107" s="288"/>
      <c r="F107" s="289"/>
      <c r="G107" s="289"/>
      <c r="H107" s="290"/>
      <c r="I107" s="291" t="s">
        <v>208</v>
      </c>
      <c r="J107" s="207">
        <v>7407</v>
      </c>
      <c r="K107" s="310">
        <v>38.31</v>
      </c>
      <c r="L107" s="310">
        <v>1</v>
      </c>
      <c r="M107" s="310">
        <v>1.04</v>
      </c>
      <c r="N107" s="208">
        <f t="shared" si="6"/>
        <v>295112.65680000006</v>
      </c>
      <c r="O107" s="598">
        <v>1230</v>
      </c>
      <c r="P107" s="604">
        <f t="shared" si="7"/>
        <v>49006.152</v>
      </c>
      <c r="Q107" s="594"/>
      <c r="R107" s="689">
        <v>2653</v>
      </c>
      <c r="S107" s="880">
        <f t="shared" si="5"/>
        <v>3883</v>
      </c>
      <c r="T107" s="721"/>
    </row>
    <row r="108" spans="1:20" ht="12.75">
      <c r="A108" s="285"/>
      <c r="B108" s="286"/>
      <c r="C108" s="286"/>
      <c r="D108" s="287"/>
      <c r="E108" s="288"/>
      <c r="F108" s="289"/>
      <c r="G108" s="289"/>
      <c r="H108" s="290"/>
      <c r="I108" s="233" t="s">
        <v>108</v>
      </c>
      <c r="J108" s="207">
        <v>0</v>
      </c>
      <c r="K108" s="310">
        <v>38.31</v>
      </c>
      <c r="L108" s="310">
        <v>1</v>
      </c>
      <c r="M108" s="310">
        <v>1.04</v>
      </c>
      <c r="N108" s="208">
        <f t="shared" si="6"/>
        <v>0</v>
      </c>
      <c r="O108" s="598">
        <v>0</v>
      </c>
      <c r="P108" s="604">
        <f t="shared" si="7"/>
        <v>0</v>
      </c>
      <c r="Q108" s="594"/>
      <c r="R108" s="689">
        <v>0</v>
      </c>
      <c r="S108" s="880">
        <f t="shared" si="5"/>
        <v>0</v>
      </c>
      <c r="T108" s="721"/>
    </row>
    <row r="109" spans="1:20" ht="12.75">
      <c r="A109" s="285"/>
      <c r="B109" s="286"/>
      <c r="C109" s="286"/>
      <c r="D109" s="287"/>
      <c r="E109" s="288"/>
      <c r="F109" s="289"/>
      <c r="G109" s="289"/>
      <c r="H109" s="290"/>
      <c r="I109" s="233" t="s">
        <v>209</v>
      </c>
      <c r="J109" s="207">
        <v>0</v>
      </c>
      <c r="K109" s="310">
        <v>38.31</v>
      </c>
      <c r="L109" s="310">
        <v>1</v>
      </c>
      <c r="M109" s="310">
        <v>1.04</v>
      </c>
      <c r="N109" s="208">
        <f t="shared" si="6"/>
        <v>0</v>
      </c>
      <c r="O109" s="598">
        <v>0</v>
      </c>
      <c r="P109" s="604">
        <f t="shared" si="7"/>
        <v>0</v>
      </c>
      <c r="Q109" s="594"/>
      <c r="R109" s="689">
        <v>0</v>
      </c>
      <c r="S109" s="880">
        <f t="shared" si="5"/>
        <v>0</v>
      </c>
      <c r="T109" s="721"/>
    </row>
    <row r="110" spans="1:20" ht="12.75">
      <c r="A110" s="285"/>
      <c r="B110" s="286"/>
      <c r="C110" s="286"/>
      <c r="D110" s="287"/>
      <c r="E110" s="288"/>
      <c r="F110" s="289"/>
      <c r="G110" s="289"/>
      <c r="H110" s="290"/>
      <c r="I110" s="233" t="s">
        <v>107</v>
      </c>
      <c r="J110" s="207">
        <v>245</v>
      </c>
      <c r="K110" s="310">
        <v>38.31</v>
      </c>
      <c r="L110" s="310">
        <v>1</v>
      </c>
      <c r="M110" s="310">
        <v>1.04</v>
      </c>
      <c r="N110" s="208">
        <f t="shared" si="6"/>
        <v>9761.388</v>
      </c>
      <c r="O110" s="598">
        <v>0</v>
      </c>
      <c r="P110" s="604">
        <f t="shared" si="7"/>
        <v>0</v>
      </c>
      <c r="Q110" s="594"/>
      <c r="R110" s="689">
        <v>245</v>
      </c>
      <c r="S110" s="880">
        <f t="shared" si="5"/>
        <v>245</v>
      </c>
      <c r="T110" s="721"/>
    </row>
    <row r="111" spans="1:20" ht="12.75">
      <c r="A111" s="285"/>
      <c r="B111" s="286"/>
      <c r="C111" s="286"/>
      <c r="D111" s="287"/>
      <c r="E111" s="288"/>
      <c r="F111" s="289"/>
      <c r="G111" s="289"/>
      <c r="H111" s="290"/>
      <c r="I111" s="233" t="s">
        <v>106</v>
      </c>
      <c r="J111" s="207">
        <v>0</v>
      </c>
      <c r="K111" s="310">
        <v>38.31</v>
      </c>
      <c r="L111" s="310">
        <v>1</v>
      </c>
      <c r="M111" s="310">
        <v>1.04</v>
      </c>
      <c r="N111" s="208">
        <f t="shared" si="6"/>
        <v>0</v>
      </c>
      <c r="O111" s="598">
        <v>0</v>
      </c>
      <c r="P111" s="604">
        <f t="shared" si="7"/>
        <v>0</v>
      </c>
      <c r="Q111" s="594"/>
      <c r="R111" s="689">
        <v>0</v>
      </c>
      <c r="S111" s="880">
        <f t="shared" si="5"/>
        <v>0</v>
      </c>
      <c r="T111" s="721"/>
    </row>
    <row r="112" spans="1:20" ht="12.75">
      <c r="A112" s="285"/>
      <c r="B112" s="286"/>
      <c r="C112" s="286"/>
      <c r="D112" s="287"/>
      <c r="E112" s="288"/>
      <c r="F112" s="289"/>
      <c r="G112" s="289"/>
      <c r="H112" s="290"/>
      <c r="I112" s="284" t="s">
        <v>110</v>
      </c>
      <c r="J112" s="207">
        <v>0</v>
      </c>
      <c r="K112" s="310">
        <v>38.31</v>
      </c>
      <c r="L112" s="310">
        <v>1</v>
      </c>
      <c r="M112" s="310">
        <v>1.04</v>
      </c>
      <c r="N112" s="208">
        <f t="shared" si="6"/>
        <v>0</v>
      </c>
      <c r="O112" s="598">
        <v>0</v>
      </c>
      <c r="P112" s="604">
        <f t="shared" si="7"/>
        <v>0</v>
      </c>
      <c r="Q112" s="594"/>
      <c r="R112" s="689">
        <v>0</v>
      </c>
      <c r="S112" s="880">
        <f t="shared" si="5"/>
        <v>0</v>
      </c>
      <c r="T112" s="721"/>
    </row>
    <row r="113" spans="1:20" ht="19.5" customHeight="1">
      <c r="A113" s="285"/>
      <c r="B113" s="286"/>
      <c r="C113" s="286"/>
      <c r="D113" s="287"/>
      <c r="E113" s="288"/>
      <c r="F113" s="289"/>
      <c r="G113" s="289"/>
      <c r="H113" s="290"/>
      <c r="I113" s="292" t="s">
        <v>157</v>
      </c>
      <c r="J113" s="207">
        <v>0</v>
      </c>
      <c r="K113" s="310">
        <v>38.31</v>
      </c>
      <c r="L113" s="310">
        <v>1</v>
      </c>
      <c r="M113" s="310">
        <v>1.04</v>
      </c>
      <c r="N113" s="208">
        <f t="shared" si="6"/>
        <v>0</v>
      </c>
      <c r="O113" s="598">
        <v>0</v>
      </c>
      <c r="P113" s="604">
        <f t="shared" si="7"/>
        <v>0</v>
      </c>
      <c r="Q113" s="594"/>
      <c r="R113" s="689">
        <v>0</v>
      </c>
      <c r="S113" s="880">
        <v>0</v>
      </c>
      <c r="T113" s="721"/>
    </row>
    <row r="114" spans="1:20" ht="12.75">
      <c r="A114" s="285"/>
      <c r="B114" s="286"/>
      <c r="C114" s="286"/>
      <c r="D114" s="287"/>
      <c r="E114" s="288"/>
      <c r="F114" s="289"/>
      <c r="G114" s="289"/>
      <c r="H114" s="290"/>
      <c r="I114" s="233" t="s">
        <v>158</v>
      </c>
      <c r="J114" s="207">
        <v>0</v>
      </c>
      <c r="K114" s="310">
        <v>38.31</v>
      </c>
      <c r="L114" s="310">
        <v>1</v>
      </c>
      <c r="M114" s="310">
        <v>1.04</v>
      </c>
      <c r="N114" s="208">
        <f t="shared" si="6"/>
        <v>0</v>
      </c>
      <c r="O114" s="598">
        <v>0</v>
      </c>
      <c r="P114" s="604">
        <f t="shared" si="7"/>
        <v>0</v>
      </c>
      <c r="Q114" s="594"/>
      <c r="R114" s="689">
        <v>0</v>
      </c>
      <c r="S114" s="880">
        <f t="shared" si="5"/>
        <v>0</v>
      </c>
      <c r="T114" s="721"/>
    </row>
    <row r="115" spans="1:20" ht="12.75">
      <c r="A115" s="285"/>
      <c r="B115" s="286"/>
      <c r="C115" s="286"/>
      <c r="D115" s="287"/>
      <c r="E115" s="288"/>
      <c r="F115" s="289"/>
      <c r="G115" s="289"/>
      <c r="H115" s="290"/>
      <c r="I115" s="284" t="s">
        <v>156</v>
      </c>
      <c r="J115" s="207">
        <v>0</v>
      </c>
      <c r="K115" s="310">
        <v>38.31</v>
      </c>
      <c r="L115" s="310">
        <v>1</v>
      </c>
      <c r="M115" s="310">
        <v>1.04</v>
      </c>
      <c r="N115" s="208">
        <f t="shared" si="6"/>
        <v>0</v>
      </c>
      <c r="O115" s="598">
        <v>0</v>
      </c>
      <c r="P115" s="604">
        <f t="shared" si="7"/>
        <v>0</v>
      </c>
      <c r="Q115" s="594"/>
      <c r="R115" s="689">
        <v>0</v>
      </c>
      <c r="S115" s="880">
        <f t="shared" si="5"/>
        <v>0</v>
      </c>
      <c r="T115" s="721"/>
    </row>
    <row r="116" spans="1:20" ht="12.75">
      <c r="A116" s="285"/>
      <c r="B116" s="286"/>
      <c r="C116" s="286"/>
      <c r="D116" s="287"/>
      <c r="E116" s="288"/>
      <c r="F116" s="289"/>
      <c r="G116" s="289"/>
      <c r="H116" s="290"/>
      <c r="I116" s="233" t="s">
        <v>155</v>
      </c>
      <c r="J116" s="207">
        <v>0</v>
      </c>
      <c r="K116" s="310">
        <v>38.31</v>
      </c>
      <c r="L116" s="310">
        <v>1</v>
      </c>
      <c r="M116" s="310">
        <v>1.04</v>
      </c>
      <c r="N116" s="208">
        <f t="shared" si="6"/>
        <v>0</v>
      </c>
      <c r="O116" s="598">
        <v>0</v>
      </c>
      <c r="P116" s="604">
        <f t="shared" si="7"/>
        <v>0</v>
      </c>
      <c r="Q116" s="594"/>
      <c r="R116" s="689">
        <v>0</v>
      </c>
      <c r="S116" s="880">
        <f t="shared" si="5"/>
        <v>0</v>
      </c>
      <c r="T116" s="721"/>
    </row>
    <row r="117" spans="1:20" ht="26.25" customHeight="1">
      <c r="A117" s="285"/>
      <c r="B117" s="286"/>
      <c r="C117" s="286"/>
      <c r="D117" s="287"/>
      <c r="E117" s="288"/>
      <c r="F117" s="289"/>
      <c r="G117" s="289"/>
      <c r="H117" s="290"/>
      <c r="I117" s="292" t="s">
        <v>111</v>
      </c>
      <c r="J117" s="207">
        <v>0</v>
      </c>
      <c r="K117" s="310">
        <v>38.31</v>
      </c>
      <c r="L117" s="310">
        <v>1</v>
      </c>
      <c r="M117" s="310">
        <v>1.04</v>
      </c>
      <c r="N117" s="208">
        <f t="shared" si="6"/>
        <v>0</v>
      </c>
      <c r="O117" s="598">
        <v>0</v>
      </c>
      <c r="P117" s="604">
        <f t="shared" si="7"/>
        <v>0</v>
      </c>
      <c r="Q117" s="594"/>
      <c r="R117" s="689">
        <v>0</v>
      </c>
      <c r="S117" s="880">
        <f t="shared" si="5"/>
        <v>0</v>
      </c>
      <c r="T117" s="721"/>
    </row>
    <row r="118" spans="1:20" ht="20.25" customHeight="1">
      <c r="A118" s="285"/>
      <c r="B118" s="286"/>
      <c r="C118" s="286"/>
      <c r="D118" s="287"/>
      <c r="E118" s="288"/>
      <c r="F118" s="289"/>
      <c r="G118" s="289"/>
      <c r="H118" s="290"/>
      <c r="I118" s="292" t="s">
        <v>112</v>
      </c>
      <c r="J118" s="207">
        <v>0</v>
      </c>
      <c r="K118" s="310">
        <v>38.31</v>
      </c>
      <c r="L118" s="310">
        <v>1</v>
      </c>
      <c r="M118" s="310">
        <v>1.04</v>
      </c>
      <c r="N118" s="208">
        <f t="shared" si="6"/>
        <v>0</v>
      </c>
      <c r="O118" s="598">
        <v>0</v>
      </c>
      <c r="P118" s="604">
        <f t="shared" si="7"/>
        <v>0</v>
      </c>
      <c r="Q118" s="594"/>
      <c r="R118" s="689">
        <v>0</v>
      </c>
      <c r="S118" s="880">
        <f t="shared" si="5"/>
        <v>0</v>
      </c>
      <c r="T118" s="721"/>
    </row>
    <row r="119" spans="1:20" ht="21.75" customHeight="1">
      <c r="A119" s="285"/>
      <c r="B119" s="286"/>
      <c r="C119" s="286"/>
      <c r="D119" s="287"/>
      <c r="E119" s="288"/>
      <c r="F119" s="289"/>
      <c r="G119" s="289"/>
      <c r="H119" s="290"/>
      <c r="I119" s="292" t="s">
        <v>77</v>
      </c>
      <c r="J119" s="207">
        <v>0</v>
      </c>
      <c r="K119" s="310">
        <v>38.31</v>
      </c>
      <c r="L119" s="310">
        <v>2.176</v>
      </c>
      <c r="M119" s="310">
        <v>1.04</v>
      </c>
      <c r="N119" s="208">
        <f t="shared" si="6"/>
        <v>0</v>
      </c>
      <c r="O119" s="598">
        <v>0</v>
      </c>
      <c r="P119" s="604">
        <f t="shared" si="7"/>
        <v>0</v>
      </c>
      <c r="Q119" s="594"/>
      <c r="R119" s="689">
        <v>0</v>
      </c>
      <c r="S119" s="880">
        <f t="shared" si="5"/>
        <v>0</v>
      </c>
      <c r="T119" s="721"/>
    </row>
    <row r="120" spans="1:20" ht="12.75">
      <c r="A120" s="285"/>
      <c r="B120" s="286"/>
      <c r="C120" s="286"/>
      <c r="D120" s="287"/>
      <c r="E120" s="288"/>
      <c r="F120" s="289"/>
      <c r="G120" s="289"/>
      <c r="H120" s="290"/>
      <c r="I120" s="292" t="s">
        <v>113</v>
      </c>
      <c r="J120" s="207">
        <v>1037</v>
      </c>
      <c r="K120" s="310">
        <v>38.31</v>
      </c>
      <c r="L120" s="310">
        <v>1</v>
      </c>
      <c r="M120" s="310">
        <v>1.04</v>
      </c>
      <c r="N120" s="208">
        <f t="shared" si="6"/>
        <v>41316.5688</v>
      </c>
      <c r="O120" s="598">
        <v>15</v>
      </c>
      <c r="P120" s="604">
        <f t="shared" si="7"/>
        <v>597.6360000000001</v>
      </c>
      <c r="Q120" s="594"/>
      <c r="R120" s="689">
        <v>452</v>
      </c>
      <c r="S120" s="880">
        <f t="shared" si="5"/>
        <v>467</v>
      </c>
      <c r="T120" s="721"/>
    </row>
    <row r="121" spans="1:20" ht="12" customHeight="1">
      <c r="A121" s="285"/>
      <c r="B121" s="286"/>
      <c r="C121" s="286"/>
      <c r="D121" s="287"/>
      <c r="E121" s="288"/>
      <c r="F121" s="289"/>
      <c r="G121" s="289"/>
      <c r="H121" s="290"/>
      <c r="I121" s="292" t="s">
        <v>210</v>
      </c>
      <c r="J121" s="207">
        <v>0</v>
      </c>
      <c r="K121" s="310">
        <v>38.31</v>
      </c>
      <c r="L121" s="310">
        <v>1</v>
      </c>
      <c r="M121" s="310">
        <v>1.04</v>
      </c>
      <c r="N121" s="208">
        <f t="shared" si="6"/>
        <v>0</v>
      </c>
      <c r="O121" s="598">
        <v>0</v>
      </c>
      <c r="P121" s="604">
        <f t="shared" si="7"/>
        <v>0</v>
      </c>
      <c r="Q121" s="594"/>
      <c r="R121" s="689">
        <v>0</v>
      </c>
      <c r="S121" s="880">
        <f t="shared" si="5"/>
        <v>0</v>
      </c>
      <c r="T121" s="721"/>
    </row>
    <row r="122" spans="1:20" ht="12.75">
      <c r="A122" s="285"/>
      <c r="B122" s="286"/>
      <c r="C122" s="286"/>
      <c r="D122" s="287"/>
      <c r="E122" s="288"/>
      <c r="F122" s="289"/>
      <c r="G122" s="289"/>
      <c r="H122" s="290"/>
      <c r="I122" s="292" t="s">
        <v>115</v>
      </c>
      <c r="J122" s="207">
        <v>549</v>
      </c>
      <c r="K122" s="310">
        <v>38.31</v>
      </c>
      <c r="L122" s="310">
        <v>1</v>
      </c>
      <c r="M122" s="310">
        <v>1.04</v>
      </c>
      <c r="N122" s="208">
        <f t="shared" si="6"/>
        <v>21873.477600000002</v>
      </c>
      <c r="O122" s="598">
        <v>0</v>
      </c>
      <c r="P122" s="604">
        <f t="shared" si="7"/>
        <v>0</v>
      </c>
      <c r="Q122" s="594"/>
      <c r="R122" s="689">
        <v>185</v>
      </c>
      <c r="S122" s="880">
        <f t="shared" si="5"/>
        <v>185</v>
      </c>
      <c r="T122" s="721"/>
    </row>
    <row r="123" spans="1:20" ht="11.25" customHeight="1">
      <c r="A123" s="285"/>
      <c r="B123" s="286"/>
      <c r="C123" s="286"/>
      <c r="D123" s="287"/>
      <c r="E123" s="288"/>
      <c r="F123" s="289"/>
      <c r="G123" s="289"/>
      <c r="H123" s="290"/>
      <c r="I123" s="292" t="s">
        <v>114</v>
      </c>
      <c r="J123" s="207">
        <v>0</v>
      </c>
      <c r="K123" s="310">
        <v>38.31</v>
      </c>
      <c r="L123" s="310">
        <v>1</v>
      </c>
      <c r="M123" s="310">
        <v>1.04</v>
      </c>
      <c r="N123" s="208">
        <f t="shared" si="6"/>
        <v>0</v>
      </c>
      <c r="O123" s="598">
        <v>0</v>
      </c>
      <c r="P123" s="604">
        <f t="shared" si="7"/>
        <v>0</v>
      </c>
      <c r="Q123" s="594"/>
      <c r="R123" s="689">
        <v>0</v>
      </c>
      <c r="S123" s="880">
        <f t="shared" si="5"/>
        <v>0</v>
      </c>
      <c r="T123" s="721"/>
    </row>
    <row r="124" spans="1:20" ht="16.5">
      <c r="A124" s="285"/>
      <c r="B124" s="286"/>
      <c r="C124" s="286"/>
      <c r="D124" s="287"/>
      <c r="E124" s="288"/>
      <c r="F124" s="289"/>
      <c r="G124" s="289"/>
      <c r="H124" s="290"/>
      <c r="I124" s="292" t="s">
        <v>116</v>
      </c>
      <c r="J124" s="207">
        <v>0</v>
      </c>
      <c r="K124" s="310">
        <v>38.31</v>
      </c>
      <c r="L124" s="310">
        <v>1</v>
      </c>
      <c r="M124" s="310">
        <v>1.04</v>
      </c>
      <c r="N124" s="208">
        <f t="shared" si="6"/>
        <v>0</v>
      </c>
      <c r="O124" s="598">
        <v>0</v>
      </c>
      <c r="P124" s="604">
        <f t="shared" si="7"/>
        <v>0</v>
      </c>
      <c r="Q124" s="594"/>
      <c r="R124" s="689">
        <v>0</v>
      </c>
      <c r="S124" s="880">
        <f t="shared" si="5"/>
        <v>0</v>
      </c>
      <c r="T124" s="721"/>
    </row>
    <row r="125" spans="1:20" ht="12.75">
      <c r="A125" s="285"/>
      <c r="B125" s="286"/>
      <c r="C125" s="286"/>
      <c r="D125" s="287"/>
      <c r="E125" s="288"/>
      <c r="F125" s="289"/>
      <c r="G125" s="289"/>
      <c r="H125" s="290"/>
      <c r="I125" s="292" t="s">
        <v>154</v>
      </c>
      <c r="J125" s="207">
        <v>0</v>
      </c>
      <c r="K125" s="310">
        <v>38.31</v>
      </c>
      <c r="L125" s="310">
        <v>1</v>
      </c>
      <c r="M125" s="310">
        <v>1.04</v>
      </c>
      <c r="N125" s="208">
        <f t="shared" si="6"/>
        <v>0</v>
      </c>
      <c r="O125" s="598">
        <v>0</v>
      </c>
      <c r="P125" s="604">
        <f t="shared" si="7"/>
        <v>0</v>
      </c>
      <c r="Q125" s="594"/>
      <c r="R125" s="689">
        <v>0</v>
      </c>
      <c r="S125" s="880">
        <f t="shared" si="5"/>
        <v>0</v>
      </c>
      <c r="T125" s="721"/>
    </row>
    <row r="126" spans="1:20" ht="15" customHeight="1">
      <c r="A126" s="285"/>
      <c r="B126" s="286"/>
      <c r="C126" s="286"/>
      <c r="D126" s="287"/>
      <c r="E126" s="288"/>
      <c r="F126" s="289"/>
      <c r="G126" s="289"/>
      <c r="H126" s="290"/>
      <c r="I126" s="292" t="s">
        <v>153</v>
      </c>
      <c r="J126" s="207">
        <v>0</v>
      </c>
      <c r="K126" s="310">
        <v>38.31</v>
      </c>
      <c r="L126" s="310">
        <v>1</v>
      </c>
      <c r="M126" s="310">
        <v>1.04</v>
      </c>
      <c r="N126" s="208">
        <f t="shared" si="6"/>
        <v>0</v>
      </c>
      <c r="O126" s="598">
        <v>0</v>
      </c>
      <c r="P126" s="604">
        <f t="shared" si="7"/>
        <v>0</v>
      </c>
      <c r="Q126" s="594"/>
      <c r="R126" s="689">
        <v>0</v>
      </c>
      <c r="S126" s="880">
        <f t="shared" si="5"/>
        <v>0</v>
      </c>
      <c r="T126" s="721"/>
    </row>
    <row r="127" spans="1:20" ht="20.25" customHeight="1">
      <c r="A127" s="285"/>
      <c r="B127" s="286"/>
      <c r="C127" s="286"/>
      <c r="D127" s="287"/>
      <c r="E127" s="288"/>
      <c r="F127" s="289"/>
      <c r="G127" s="289"/>
      <c r="H127" s="290"/>
      <c r="I127" s="292" t="s">
        <v>285</v>
      </c>
      <c r="J127" s="207">
        <v>1540</v>
      </c>
      <c r="K127" s="310">
        <v>38.31</v>
      </c>
      <c r="L127" s="310">
        <v>1</v>
      </c>
      <c r="M127" s="310">
        <v>1.04</v>
      </c>
      <c r="N127" s="208">
        <f t="shared" si="6"/>
        <v>61357.296</v>
      </c>
      <c r="O127" s="598">
        <v>315</v>
      </c>
      <c r="P127" s="604">
        <f t="shared" si="7"/>
        <v>12550.356000000002</v>
      </c>
      <c r="Q127" s="594"/>
      <c r="R127" s="689">
        <v>470</v>
      </c>
      <c r="S127" s="880">
        <f t="shared" si="5"/>
        <v>785</v>
      </c>
      <c r="T127" s="721"/>
    </row>
    <row r="128" spans="1:20" ht="12.75">
      <c r="A128" s="285"/>
      <c r="B128" s="286"/>
      <c r="C128" s="286"/>
      <c r="D128" s="287"/>
      <c r="E128" s="288"/>
      <c r="F128" s="289"/>
      <c r="G128" s="289"/>
      <c r="H128" s="290"/>
      <c r="I128" s="292" t="s">
        <v>117</v>
      </c>
      <c r="J128" s="207">
        <v>0</v>
      </c>
      <c r="K128" s="310">
        <v>38.31</v>
      </c>
      <c r="L128" s="310">
        <v>1</v>
      </c>
      <c r="M128" s="310">
        <v>1.04</v>
      </c>
      <c r="N128" s="208">
        <f t="shared" si="6"/>
        <v>0</v>
      </c>
      <c r="O128" s="598">
        <v>0</v>
      </c>
      <c r="P128" s="604">
        <f t="shared" si="7"/>
        <v>0</v>
      </c>
      <c r="Q128" s="594"/>
      <c r="R128" s="689">
        <v>0</v>
      </c>
      <c r="S128" s="880">
        <f t="shared" si="5"/>
        <v>0</v>
      </c>
      <c r="T128" s="721"/>
    </row>
    <row r="129" spans="1:20" ht="13.5" thickBot="1">
      <c r="A129" s="293"/>
      <c r="B129" s="294"/>
      <c r="C129" s="294"/>
      <c r="D129" s="295"/>
      <c r="E129" s="296"/>
      <c r="F129" s="297"/>
      <c r="G129" s="297"/>
      <c r="H129" s="298"/>
      <c r="I129" s="284" t="s">
        <v>118</v>
      </c>
      <c r="J129" s="207">
        <v>0</v>
      </c>
      <c r="K129" s="310">
        <v>38.31</v>
      </c>
      <c r="L129" s="310">
        <v>1</v>
      </c>
      <c r="M129" s="310">
        <v>1.04</v>
      </c>
      <c r="N129" s="208">
        <f t="shared" si="6"/>
        <v>0</v>
      </c>
      <c r="O129" s="598">
        <v>0</v>
      </c>
      <c r="P129" s="604">
        <f t="shared" si="7"/>
        <v>0</v>
      </c>
      <c r="Q129" s="594"/>
      <c r="R129" s="689">
        <v>0</v>
      </c>
      <c r="S129" s="880">
        <f t="shared" si="5"/>
        <v>0</v>
      </c>
      <c r="T129" s="721"/>
    </row>
    <row r="130" spans="1:20" ht="124.5" thickBot="1">
      <c r="A130" s="9" t="s">
        <v>0</v>
      </c>
      <c r="B130" s="8" t="s">
        <v>7</v>
      </c>
      <c r="C130" s="8" t="s">
        <v>3</v>
      </c>
      <c r="D130" s="427" t="s">
        <v>9</v>
      </c>
      <c r="E130" s="339" t="s">
        <v>171</v>
      </c>
      <c r="F130" s="418" t="s">
        <v>252</v>
      </c>
      <c r="G130" s="419" t="s">
        <v>172</v>
      </c>
      <c r="H130" s="350" t="s">
        <v>32</v>
      </c>
      <c r="I130" s="14"/>
      <c r="J130" s="34">
        <f>J131+J132+J133+J134+J135+J136</f>
        <v>0</v>
      </c>
      <c r="K130" s="14"/>
      <c r="L130" s="21"/>
      <c r="M130" s="21"/>
      <c r="N130" s="38">
        <f>N131+N132+N133+N134+N135+N136</f>
        <v>0</v>
      </c>
      <c r="O130" s="199"/>
      <c r="P130" s="200"/>
      <c r="Q130" s="595"/>
      <c r="R130" s="696"/>
      <c r="S130" s="714"/>
      <c r="T130" s="714"/>
    </row>
    <row r="131" spans="1:20" ht="12.75">
      <c r="A131" s="168"/>
      <c r="B131" s="169"/>
      <c r="C131" s="169"/>
      <c r="D131" s="170"/>
      <c r="E131" s="220"/>
      <c r="F131" s="172"/>
      <c r="G131" s="221"/>
      <c r="H131" s="222"/>
      <c r="I131" s="174" t="s">
        <v>122</v>
      </c>
      <c r="J131" s="174">
        <v>0</v>
      </c>
      <c r="K131" s="174">
        <v>1236.13</v>
      </c>
      <c r="L131" s="175"/>
      <c r="M131" s="175"/>
      <c r="N131" s="176">
        <f aca="true" t="shared" si="8" ref="N131:N136">J131*K131</f>
        <v>0</v>
      </c>
      <c r="O131" s="157"/>
      <c r="P131" s="158"/>
      <c r="Q131" s="594"/>
      <c r="R131" s="693"/>
      <c r="S131" s="721"/>
      <c r="T131" s="721"/>
    </row>
    <row r="132" spans="1:20" ht="12.75">
      <c r="A132" s="177"/>
      <c r="B132" s="178"/>
      <c r="C132" s="178"/>
      <c r="D132" s="179"/>
      <c r="E132" s="201"/>
      <c r="F132" s="181"/>
      <c r="G132" s="202"/>
      <c r="H132" s="223"/>
      <c r="I132" s="174" t="s">
        <v>123</v>
      </c>
      <c r="J132" s="174">
        <v>0</v>
      </c>
      <c r="K132" s="174">
        <v>12583.26</v>
      </c>
      <c r="L132" s="175"/>
      <c r="M132" s="175"/>
      <c r="N132" s="176">
        <f t="shared" si="8"/>
        <v>0</v>
      </c>
      <c r="O132" s="157"/>
      <c r="P132" s="158"/>
      <c r="Q132" s="594"/>
      <c r="R132" s="693"/>
      <c r="S132" s="721"/>
      <c r="T132" s="721"/>
    </row>
    <row r="133" spans="1:20" ht="17.25">
      <c r="A133" s="177"/>
      <c r="B133" s="178"/>
      <c r="C133" s="178"/>
      <c r="D133" s="179"/>
      <c r="E133" s="201"/>
      <c r="F133" s="181"/>
      <c r="G133" s="202"/>
      <c r="H133" s="223"/>
      <c r="I133" s="183" t="s">
        <v>124</v>
      </c>
      <c r="J133" s="174">
        <v>0</v>
      </c>
      <c r="K133" s="174">
        <v>17855.24</v>
      </c>
      <c r="L133" s="175"/>
      <c r="M133" s="175"/>
      <c r="N133" s="176">
        <f t="shared" si="8"/>
        <v>0</v>
      </c>
      <c r="O133" s="157"/>
      <c r="P133" s="158"/>
      <c r="Q133" s="594"/>
      <c r="R133" s="693"/>
      <c r="S133" s="721"/>
      <c r="T133" s="721"/>
    </row>
    <row r="134" spans="1:20" ht="17.25">
      <c r="A134" s="177"/>
      <c r="B134" s="178"/>
      <c r="C134" s="178"/>
      <c r="D134" s="179"/>
      <c r="E134" s="201"/>
      <c r="F134" s="181"/>
      <c r="G134" s="202"/>
      <c r="H134" s="223"/>
      <c r="I134" s="183" t="s">
        <v>125</v>
      </c>
      <c r="J134" s="174">
        <v>0</v>
      </c>
      <c r="K134" s="174">
        <v>11537.23</v>
      </c>
      <c r="L134" s="175"/>
      <c r="M134" s="175"/>
      <c r="N134" s="176">
        <f t="shared" si="8"/>
        <v>0</v>
      </c>
      <c r="O134" s="157"/>
      <c r="P134" s="158"/>
      <c r="Q134" s="594"/>
      <c r="R134" s="693"/>
      <c r="S134" s="721"/>
      <c r="T134" s="721"/>
    </row>
    <row r="135" spans="1:20" ht="17.25">
      <c r="A135" s="177"/>
      <c r="B135" s="178"/>
      <c r="C135" s="178"/>
      <c r="D135" s="179"/>
      <c r="E135" s="201"/>
      <c r="F135" s="181"/>
      <c r="G135" s="202"/>
      <c r="H135" s="223"/>
      <c r="I135" s="183" t="s">
        <v>126</v>
      </c>
      <c r="J135" s="174">
        <v>0</v>
      </c>
      <c r="K135" s="174">
        <v>19228.72</v>
      </c>
      <c r="L135" s="175"/>
      <c r="M135" s="175"/>
      <c r="N135" s="176">
        <f t="shared" si="8"/>
        <v>0</v>
      </c>
      <c r="O135" s="157"/>
      <c r="P135" s="158"/>
      <c r="Q135" s="594"/>
      <c r="R135" s="693"/>
      <c r="S135" s="721"/>
      <c r="T135" s="721"/>
    </row>
    <row r="136" spans="1:20" ht="18" thickBot="1">
      <c r="A136" s="211"/>
      <c r="B136" s="212"/>
      <c r="C136" s="212"/>
      <c r="D136" s="213"/>
      <c r="E136" s="224"/>
      <c r="F136" s="215"/>
      <c r="G136" s="225"/>
      <c r="H136" s="226"/>
      <c r="I136" s="183" t="s">
        <v>127</v>
      </c>
      <c r="J136" s="174">
        <v>0</v>
      </c>
      <c r="K136" s="174">
        <v>7000000</v>
      </c>
      <c r="L136" s="175"/>
      <c r="M136" s="175"/>
      <c r="N136" s="176">
        <f t="shared" si="8"/>
        <v>0</v>
      </c>
      <c r="O136" s="157"/>
      <c r="P136" s="158"/>
      <c r="Q136" s="594"/>
      <c r="R136" s="693"/>
      <c r="S136" s="721"/>
      <c r="T136" s="721"/>
    </row>
    <row r="137" spans="1:20" ht="124.5" thickBot="1">
      <c r="A137" s="9" t="s">
        <v>0</v>
      </c>
      <c r="B137" s="8" t="s">
        <v>8</v>
      </c>
      <c r="C137" s="8" t="s">
        <v>3</v>
      </c>
      <c r="D137" s="2" t="s">
        <v>9</v>
      </c>
      <c r="E137" s="26" t="s">
        <v>35</v>
      </c>
      <c r="F137" s="217" t="s">
        <v>254</v>
      </c>
      <c r="G137" s="227" t="s">
        <v>255</v>
      </c>
      <c r="H137" s="219" t="s">
        <v>248</v>
      </c>
      <c r="I137" s="14"/>
      <c r="J137" s="826">
        <f>J138+J139</f>
        <v>148857.5</v>
      </c>
      <c r="K137" s="34"/>
      <c r="L137" s="29"/>
      <c r="M137" s="29"/>
      <c r="N137" s="38">
        <f>N138+N139</f>
        <v>3887324.298</v>
      </c>
      <c r="O137" s="254">
        <f>O138+O139</f>
        <v>0</v>
      </c>
      <c r="P137" s="43">
        <f>P138+P139</f>
        <v>0</v>
      </c>
      <c r="Q137" s="602">
        <f>O137*100/J137</f>
        <v>0</v>
      </c>
      <c r="R137" s="716">
        <f>R138+R139</f>
        <v>12800</v>
      </c>
      <c r="S137" s="700">
        <f aca="true" t="shared" si="9" ref="S137:S163">O137+R137</f>
        <v>12800</v>
      </c>
      <c r="T137" s="700">
        <f>S137*100/J137</f>
        <v>8.598827737937288</v>
      </c>
    </row>
    <row r="138" spans="1:20" ht="12.75">
      <c r="A138" s="168"/>
      <c r="B138" s="169"/>
      <c r="C138" s="169"/>
      <c r="D138" s="170"/>
      <c r="E138" s="220"/>
      <c r="F138" s="172"/>
      <c r="G138" s="221"/>
      <c r="H138" s="173"/>
      <c r="I138" s="174" t="s">
        <v>128</v>
      </c>
      <c r="J138" s="233">
        <v>148857.5</v>
      </c>
      <c r="K138" s="206">
        <v>25.11</v>
      </c>
      <c r="L138" s="311">
        <v>1</v>
      </c>
      <c r="M138" s="311">
        <v>1.04</v>
      </c>
      <c r="N138" s="916">
        <f>J138*K138*L138*M138</f>
        <v>3887324.298</v>
      </c>
      <c r="O138" s="598">
        <v>0</v>
      </c>
      <c r="P138" s="158">
        <f>K138*L138*O138*M138</f>
        <v>0</v>
      </c>
      <c r="Q138" s="594"/>
      <c r="R138" s="689">
        <v>12800</v>
      </c>
      <c r="S138" s="880">
        <f t="shared" si="9"/>
        <v>12800</v>
      </c>
      <c r="T138" s="721"/>
    </row>
    <row r="139" spans="1:20" ht="40.5" customHeight="1" thickBot="1">
      <c r="A139" s="177"/>
      <c r="B139" s="178"/>
      <c r="C139" s="178"/>
      <c r="D139" s="179"/>
      <c r="E139" s="201"/>
      <c r="F139" s="181"/>
      <c r="G139" s="202"/>
      <c r="H139" s="182"/>
      <c r="I139" s="183" t="s">
        <v>310</v>
      </c>
      <c r="J139" s="174">
        <v>0</v>
      </c>
      <c r="K139" s="206">
        <v>25.11</v>
      </c>
      <c r="L139" s="175">
        <v>79.65</v>
      </c>
      <c r="M139" s="311">
        <v>1.04</v>
      </c>
      <c r="N139" s="176">
        <f>J139*K139*L139*M139</f>
        <v>0</v>
      </c>
      <c r="O139" s="598"/>
      <c r="P139" s="158"/>
      <c r="Q139" s="594"/>
      <c r="R139" s="689"/>
      <c r="S139" s="880">
        <f t="shared" si="9"/>
        <v>0</v>
      </c>
      <c r="T139" s="721"/>
    </row>
    <row r="140" spans="1:20" ht="127.5" thickBot="1">
      <c r="A140" s="9" t="s">
        <v>0</v>
      </c>
      <c r="B140" s="8" t="s">
        <v>10</v>
      </c>
      <c r="C140" s="8" t="s">
        <v>3</v>
      </c>
      <c r="D140" s="417" t="s">
        <v>14</v>
      </c>
      <c r="E140" s="384" t="s">
        <v>174</v>
      </c>
      <c r="F140" s="414" t="s">
        <v>242</v>
      </c>
      <c r="G140" s="415" t="s">
        <v>175</v>
      </c>
      <c r="H140" s="416" t="s">
        <v>249</v>
      </c>
      <c r="I140" s="14"/>
      <c r="J140" s="34">
        <f>J141+J142</f>
        <v>4408</v>
      </c>
      <c r="K140" s="34"/>
      <c r="L140" s="29"/>
      <c r="M140" s="29"/>
      <c r="N140" s="38">
        <f>N141+N142</f>
        <v>8123451.82458368</v>
      </c>
      <c r="O140" s="254">
        <f>O141+O142</f>
        <v>532</v>
      </c>
      <c r="P140" s="38">
        <f>P141+P142</f>
        <v>980416.5995187201</v>
      </c>
      <c r="Q140" s="602">
        <f>O140*100/J140</f>
        <v>12.068965517241379</v>
      </c>
      <c r="R140" s="716">
        <f>R141+R142</f>
        <v>963</v>
      </c>
      <c r="S140" s="700">
        <f t="shared" si="9"/>
        <v>1495</v>
      </c>
      <c r="T140" s="700">
        <f>S140*100/J140</f>
        <v>33.915607985480946</v>
      </c>
    </row>
    <row r="141" spans="1:20" ht="41.25">
      <c r="A141" s="168"/>
      <c r="B141" s="169"/>
      <c r="C141" s="279"/>
      <c r="D141" s="280"/>
      <c r="E141" s="386"/>
      <c r="F141" s="282"/>
      <c r="G141" s="387"/>
      <c r="H141" s="283"/>
      <c r="I141" s="291" t="s">
        <v>132</v>
      </c>
      <c r="J141" s="233">
        <v>4408</v>
      </c>
      <c r="K141" s="316">
        <v>6072.68</v>
      </c>
      <c r="L141" s="503">
        <v>0.2918</v>
      </c>
      <c r="M141" s="503">
        <v>1.04</v>
      </c>
      <c r="N141" s="208">
        <f>J141*K141*L141*M141</f>
        <v>8123451.82458368</v>
      </c>
      <c r="O141" s="598">
        <v>532</v>
      </c>
      <c r="P141" s="604">
        <f>K141*L141*O141*M141</f>
        <v>980416.5995187201</v>
      </c>
      <c r="Q141" s="594"/>
      <c r="R141" s="689">
        <v>963</v>
      </c>
      <c r="S141" s="880">
        <f t="shared" si="9"/>
        <v>1495</v>
      </c>
      <c r="T141" s="721"/>
    </row>
    <row r="142" spans="1:20" ht="17.25" thickBot="1">
      <c r="A142" s="211"/>
      <c r="B142" s="212"/>
      <c r="C142" s="294"/>
      <c r="D142" s="295"/>
      <c r="E142" s="390"/>
      <c r="F142" s="297"/>
      <c r="G142" s="391"/>
      <c r="H142" s="298"/>
      <c r="I142" s="291" t="s">
        <v>131</v>
      </c>
      <c r="J142" s="207">
        <v>0</v>
      </c>
      <c r="K142" s="233">
        <v>6072.68</v>
      </c>
      <c r="L142" s="207">
        <v>5.7211</v>
      </c>
      <c r="M142" s="503">
        <v>1.04</v>
      </c>
      <c r="N142" s="208">
        <f>J142*K142*L142*M142</f>
        <v>0</v>
      </c>
      <c r="O142" s="598"/>
      <c r="P142" s="604">
        <f>K142*L142*O142*M142</f>
        <v>0</v>
      </c>
      <c r="Q142" s="594"/>
      <c r="R142" s="689"/>
      <c r="S142" s="880">
        <f t="shared" si="9"/>
        <v>0</v>
      </c>
      <c r="T142" s="721"/>
    </row>
    <row r="143" spans="1:20" ht="58.5" customHeight="1" thickBot="1">
      <c r="A143" s="154" t="s">
        <v>257</v>
      </c>
      <c r="B143" s="154" t="s">
        <v>258</v>
      </c>
      <c r="C143" s="154" t="s">
        <v>259</v>
      </c>
      <c r="D143" s="255" t="s">
        <v>133</v>
      </c>
      <c r="E143" s="255" t="s">
        <v>133</v>
      </c>
      <c r="F143" s="154" t="s">
        <v>246</v>
      </c>
      <c r="G143" s="255" t="s">
        <v>247</v>
      </c>
      <c r="H143" s="152" t="s">
        <v>300</v>
      </c>
      <c r="I143" s="34"/>
      <c r="J143" s="253">
        <v>97000</v>
      </c>
      <c r="K143" s="34">
        <v>22.1</v>
      </c>
      <c r="L143" s="29">
        <v>1</v>
      </c>
      <c r="M143" s="29">
        <v>1.04</v>
      </c>
      <c r="N143" s="240">
        <f>J143*K143*L143*M143</f>
        <v>2229448</v>
      </c>
      <c r="O143" s="603">
        <v>61012</v>
      </c>
      <c r="P143" s="38">
        <f>K143*L143*O143*M143</f>
        <v>1402299.8080000002</v>
      </c>
      <c r="Q143" s="602">
        <f>O143*100/J143</f>
        <v>62.898969072164945</v>
      </c>
      <c r="R143" s="719">
        <v>35988</v>
      </c>
      <c r="S143" s="881">
        <f t="shared" si="9"/>
        <v>97000</v>
      </c>
      <c r="T143" s="700">
        <f>S143*100/J143</f>
        <v>100</v>
      </c>
    </row>
    <row r="144" spans="1:20" ht="147" thickBot="1">
      <c r="A144" s="9" t="s">
        <v>0</v>
      </c>
      <c r="B144" s="8" t="s">
        <v>17</v>
      </c>
      <c r="C144" s="8" t="s">
        <v>13</v>
      </c>
      <c r="D144" s="339" t="s">
        <v>176</v>
      </c>
      <c r="E144" s="339" t="s">
        <v>177</v>
      </c>
      <c r="F144" s="348" t="s">
        <v>279</v>
      </c>
      <c r="G144" s="349" t="s">
        <v>178</v>
      </c>
      <c r="H144" s="420" t="s">
        <v>299</v>
      </c>
      <c r="I144" s="14"/>
      <c r="J144" s="34">
        <f>J145+J146+J147+J148+J149+J150+J151+J152+J153</f>
        <v>1312</v>
      </c>
      <c r="K144" s="31"/>
      <c r="L144" s="28"/>
      <c r="M144" s="28"/>
      <c r="N144" s="38">
        <f>N145+N146+N147+N148+N149+N150+N151+N152+N153</f>
        <v>5766514.3874416</v>
      </c>
      <c r="O144" s="254">
        <f>O145+O146+O147+O148+O149+O150+O151+O152+O153</f>
        <v>172</v>
      </c>
      <c r="P144" s="38">
        <f>P145+P146+P147+P148+P149+P150+P151+P152+P153</f>
        <v>881656.1815152001</v>
      </c>
      <c r="Q144" s="592">
        <f>O144*100/J144</f>
        <v>13.109756097560975</v>
      </c>
      <c r="R144" s="716">
        <f>R145+R146+R147+R148+R149+R150+R151+R152+R153</f>
        <v>252</v>
      </c>
      <c r="S144" s="700">
        <f t="shared" si="9"/>
        <v>424</v>
      </c>
      <c r="T144" s="700">
        <f>S144*100/J144</f>
        <v>32.31707317073171</v>
      </c>
    </row>
    <row r="145" spans="1:20" ht="12.75">
      <c r="A145" s="168"/>
      <c r="B145" s="169"/>
      <c r="C145" s="279"/>
      <c r="D145" s="280"/>
      <c r="E145" s="386"/>
      <c r="F145" s="282"/>
      <c r="G145" s="387"/>
      <c r="H145" s="283"/>
      <c r="I145" s="233" t="s">
        <v>134</v>
      </c>
      <c r="J145" s="233">
        <v>178</v>
      </c>
      <c r="K145" s="284">
        <v>4716.1</v>
      </c>
      <c r="L145" s="310">
        <v>0.6782</v>
      </c>
      <c r="M145" s="310">
        <v>1.04</v>
      </c>
      <c r="N145" s="208">
        <f>J145*K145*L145*M145</f>
        <v>592098.7337824</v>
      </c>
      <c r="O145" s="598">
        <v>6</v>
      </c>
      <c r="P145" s="208">
        <f>K145*L145*O145*M145</f>
        <v>19958.384284800002</v>
      </c>
      <c r="Q145" s="596"/>
      <c r="R145" s="689">
        <v>14</v>
      </c>
      <c r="S145" s="880">
        <f t="shared" si="9"/>
        <v>20</v>
      </c>
      <c r="T145" s="721"/>
    </row>
    <row r="146" spans="1:20" ht="12.75">
      <c r="A146" s="177"/>
      <c r="B146" s="178"/>
      <c r="C146" s="286"/>
      <c r="D146" s="287"/>
      <c r="E146" s="388"/>
      <c r="F146" s="289"/>
      <c r="G146" s="389"/>
      <c r="H146" s="290"/>
      <c r="I146" s="233" t="s">
        <v>135</v>
      </c>
      <c r="J146" s="233">
        <v>337</v>
      </c>
      <c r="K146" s="284">
        <v>4716.1</v>
      </c>
      <c r="L146" s="310">
        <v>0.6782</v>
      </c>
      <c r="M146" s="310">
        <v>1.04</v>
      </c>
      <c r="N146" s="208">
        <f aca="true" t="shared" si="10" ref="N146:N153">J146*K146*L146*M146</f>
        <v>1120995.9173296</v>
      </c>
      <c r="O146" s="598">
        <v>23</v>
      </c>
      <c r="P146" s="208">
        <f aca="true" t="shared" si="11" ref="P146:P153">K146*L146*O146*M146</f>
        <v>76507.13975840001</v>
      </c>
      <c r="Q146" s="596"/>
      <c r="R146" s="689">
        <v>12</v>
      </c>
      <c r="S146" s="880">
        <f t="shared" si="9"/>
        <v>35</v>
      </c>
      <c r="T146" s="721"/>
    </row>
    <row r="147" spans="1:20" ht="12.75">
      <c r="A147" s="177"/>
      <c r="B147" s="178"/>
      <c r="C147" s="286"/>
      <c r="D147" s="287"/>
      <c r="E147" s="388"/>
      <c r="F147" s="289"/>
      <c r="G147" s="389"/>
      <c r="H147" s="290"/>
      <c r="I147" s="233" t="s">
        <v>136</v>
      </c>
      <c r="J147" s="233">
        <v>137</v>
      </c>
      <c r="K147" s="284">
        <v>4716.1</v>
      </c>
      <c r="L147" s="310">
        <v>0.6782</v>
      </c>
      <c r="M147" s="310">
        <v>1.04</v>
      </c>
      <c r="N147" s="208">
        <f t="shared" si="10"/>
        <v>455716.44116960006</v>
      </c>
      <c r="O147" s="598">
        <v>0</v>
      </c>
      <c r="P147" s="208">
        <f t="shared" si="11"/>
        <v>0</v>
      </c>
      <c r="Q147" s="596"/>
      <c r="R147" s="689">
        <v>66</v>
      </c>
      <c r="S147" s="880">
        <f t="shared" si="9"/>
        <v>66</v>
      </c>
      <c r="T147" s="721"/>
    </row>
    <row r="148" spans="1:20" ht="12.75">
      <c r="A148" s="177"/>
      <c r="B148" s="178"/>
      <c r="C148" s="286"/>
      <c r="D148" s="287"/>
      <c r="E148" s="388"/>
      <c r="F148" s="289"/>
      <c r="G148" s="389"/>
      <c r="H148" s="290"/>
      <c r="I148" s="233" t="s">
        <v>139</v>
      </c>
      <c r="J148" s="233">
        <v>70</v>
      </c>
      <c r="K148" s="284">
        <v>4716.1</v>
      </c>
      <c r="L148" s="310">
        <v>1</v>
      </c>
      <c r="M148" s="310">
        <v>1.04</v>
      </c>
      <c r="N148" s="208">
        <f t="shared" si="10"/>
        <v>343332.08</v>
      </c>
      <c r="O148" s="598">
        <v>23</v>
      </c>
      <c r="P148" s="208">
        <f t="shared" si="11"/>
        <v>112809.11200000001</v>
      </c>
      <c r="Q148" s="596"/>
      <c r="R148" s="689">
        <v>27</v>
      </c>
      <c r="S148" s="880">
        <f t="shared" si="9"/>
        <v>50</v>
      </c>
      <c r="T148" s="721"/>
    </row>
    <row r="149" spans="1:20" ht="16.5">
      <c r="A149" s="177"/>
      <c r="B149" s="178"/>
      <c r="C149" s="286"/>
      <c r="D149" s="287"/>
      <c r="E149" s="388"/>
      <c r="F149" s="289"/>
      <c r="G149" s="389"/>
      <c r="H149" s="290"/>
      <c r="I149" s="291" t="s">
        <v>140</v>
      </c>
      <c r="J149" s="233">
        <v>70</v>
      </c>
      <c r="K149" s="284">
        <v>4716.1</v>
      </c>
      <c r="L149" s="310">
        <v>1</v>
      </c>
      <c r="M149" s="310">
        <v>1.04</v>
      </c>
      <c r="N149" s="208">
        <f t="shared" si="10"/>
        <v>343332.08</v>
      </c>
      <c r="O149" s="598">
        <v>8</v>
      </c>
      <c r="P149" s="208">
        <f t="shared" si="11"/>
        <v>39237.952000000005</v>
      </c>
      <c r="Q149" s="596"/>
      <c r="R149" s="689">
        <v>16</v>
      </c>
      <c r="S149" s="880">
        <f t="shared" si="9"/>
        <v>24</v>
      </c>
      <c r="T149" s="721"/>
    </row>
    <row r="150" spans="1:20" ht="12.75">
      <c r="A150" s="177"/>
      <c r="B150" s="178"/>
      <c r="C150" s="286"/>
      <c r="D150" s="287"/>
      <c r="E150" s="388"/>
      <c r="F150" s="289"/>
      <c r="G150" s="389"/>
      <c r="H150" s="290"/>
      <c r="I150" s="233" t="s">
        <v>137</v>
      </c>
      <c r="J150" s="233">
        <v>390</v>
      </c>
      <c r="K150" s="284">
        <v>4716.1</v>
      </c>
      <c r="L150" s="310">
        <v>1.1675</v>
      </c>
      <c r="M150" s="310">
        <v>1.04</v>
      </c>
      <c r="N150" s="208">
        <f t="shared" si="10"/>
        <v>2233252.5618000003</v>
      </c>
      <c r="O150" s="598">
        <v>96</v>
      </c>
      <c r="P150" s="208">
        <f t="shared" si="11"/>
        <v>549723.70752</v>
      </c>
      <c r="Q150" s="596"/>
      <c r="R150" s="689">
        <v>89</v>
      </c>
      <c r="S150" s="880">
        <f t="shared" si="9"/>
        <v>185</v>
      </c>
      <c r="T150" s="721"/>
    </row>
    <row r="151" spans="1:20" ht="12.75">
      <c r="A151" s="177"/>
      <c r="B151" s="178"/>
      <c r="C151" s="286"/>
      <c r="D151" s="431"/>
      <c r="E151" s="432"/>
      <c r="F151" s="433"/>
      <c r="G151" s="434"/>
      <c r="H151" s="435"/>
      <c r="I151" s="233" t="s">
        <v>138</v>
      </c>
      <c r="J151" s="233">
        <v>130</v>
      </c>
      <c r="K151" s="284">
        <v>4716.1</v>
      </c>
      <c r="L151" s="310">
        <v>1.063</v>
      </c>
      <c r="M151" s="310">
        <v>1.04</v>
      </c>
      <c r="N151" s="208">
        <f t="shared" si="10"/>
        <v>677786.5733599999</v>
      </c>
      <c r="O151" s="598">
        <v>16</v>
      </c>
      <c r="P151" s="208">
        <f t="shared" si="11"/>
        <v>83419.88595200001</v>
      </c>
      <c r="Q151" s="596"/>
      <c r="R151" s="689">
        <v>28</v>
      </c>
      <c r="S151" s="880">
        <f t="shared" si="9"/>
        <v>44</v>
      </c>
      <c r="T151" s="721"/>
    </row>
    <row r="152" spans="1:20" ht="12.75">
      <c r="A152" s="177"/>
      <c r="B152" s="178"/>
      <c r="C152" s="286"/>
      <c r="D152" s="287"/>
      <c r="E152" s="388"/>
      <c r="F152" s="289"/>
      <c r="G152" s="389"/>
      <c r="H152" s="290"/>
      <c r="I152" s="233" t="s">
        <v>159</v>
      </c>
      <c r="J152" s="233">
        <v>0</v>
      </c>
      <c r="K152" s="284">
        <v>234.91</v>
      </c>
      <c r="L152" s="310">
        <v>1</v>
      </c>
      <c r="M152" s="310">
        <v>1.04</v>
      </c>
      <c r="N152" s="208">
        <f t="shared" si="10"/>
        <v>0</v>
      </c>
      <c r="O152" s="598">
        <v>0</v>
      </c>
      <c r="P152" s="208">
        <f t="shared" si="11"/>
        <v>0</v>
      </c>
      <c r="Q152" s="596"/>
      <c r="R152" s="689">
        <v>0</v>
      </c>
      <c r="S152" s="880">
        <f t="shared" si="9"/>
        <v>0</v>
      </c>
      <c r="T152" s="721"/>
    </row>
    <row r="153" spans="1:20" ht="13.5" thickBot="1">
      <c r="A153" s="211"/>
      <c r="B153" s="212"/>
      <c r="C153" s="294"/>
      <c r="D153" s="287"/>
      <c r="E153" s="388"/>
      <c r="F153" s="289"/>
      <c r="G153" s="389"/>
      <c r="H153" s="290"/>
      <c r="I153" s="233" t="s">
        <v>160</v>
      </c>
      <c r="J153" s="233">
        <v>0</v>
      </c>
      <c r="K153" s="284">
        <v>234.91</v>
      </c>
      <c r="L153" s="310">
        <v>1</v>
      </c>
      <c r="M153" s="310">
        <v>1.04</v>
      </c>
      <c r="N153" s="208">
        <f t="shared" si="10"/>
        <v>0</v>
      </c>
      <c r="O153" s="598">
        <v>0</v>
      </c>
      <c r="P153" s="208">
        <f t="shared" si="11"/>
        <v>0</v>
      </c>
      <c r="Q153" s="596"/>
      <c r="R153" s="689">
        <v>0</v>
      </c>
      <c r="S153" s="880">
        <f t="shared" si="9"/>
        <v>0</v>
      </c>
      <c r="T153" s="721"/>
    </row>
    <row r="154" spans="1:20" ht="124.5" thickBot="1">
      <c r="A154" s="9" t="s">
        <v>0</v>
      </c>
      <c r="B154" s="8" t="s">
        <v>18</v>
      </c>
      <c r="C154" s="8" t="s">
        <v>13</v>
      </c>
      <c r="D154" s="80" t="s">
        <v>16</v>
      </c>
      <c r="E154" s="80" t="s">
        <v>19</v>
      </c>
      <c r="F154" s="270" t="s">
        <v>254</v>
      </c>
      <c r="G154" s="271" t="s">
        <v>168</v>
      </c>
      <c r="H154" s="273" t="s">
        <v>243</v>
      </c>
      <c r="I154" s="13"/>
      <c r="J154" s="29">
        <f>J155+J156+J157+J158+J159+J160+J161+J162+J163</f>
        <v>744</v>
      </c>
      <c r="K154" s="34"/>
      <c r="L154" s="29"/>
      <c r="M154" s="29"/>
      <c r="N154" s="38">
        <f>N155+N156+N157+N158+N159+N160+N161+N162+N163</f>
        <v>329614.46231999993</v>
      </c>
      <c r="O154" s="254">
        <f>O155+O156+O157+O158+O159+O160+O161+O162+O163</f>
        <v>141</v>
      </c>
      <c r="P154" s="38">
        <f>P155+P156+P157+P158+P159+P160+P161+P162+P163</f>
        <v>66840.312786</v>
      </c>
      <c r="Q154" s="592">
        <f>O154*100/J154</f>
        <v>18.951612903225808</v>
      </c>
      <c r="R154" s="716">
        <f>R155+R156+R157+R158+R159+R160+R161+R162+R163</f>
        <v>159</v>
      </c>
      <c r="S154" s="700">
        <f t="shared" si="9"/>
        <v>300</v>
      </c>
      <c r="T154" s="700">
        <f>S154*100/J154</f>
        <v>40.32258064516129</v>
      </c>
    </row>
    <row r="155" spans="1:20" ht="12.75">
      <c r="A155" s="260"/>
      <c r="B155" s="169"/>
      <c r="C155" s="169"/>
      <c r="D155" s="256"/>
      <c r="E155" s="170"/>
      <c r="F155" s="172"/>
      <c r="G155" s="172"/>
      <c r="H155" s="173"/>
      <c r="I155" s="174" t="s">
        <v>142</v>
      </c>
      <c r="J155" s="207">
        <v>43</v>
      </c>
      <c r="K155" s="284">
        <v>426.75</v>
      </c>
      <c r="L155" s="310">
        <v>0.6995</v>
      </c>
      <c r="M155" s="310">
        <v>1.04</v>
      </c>
      <c r="N155" s="208">
        <f>J155*K155*L155*M155</f>
        <v>13349.43987</v>
      </c>
      <c r="O155" s="598">
        <v>0</v>
      </c>
      <c r="P155" s="604">
        <f>K155*L155*O155*M155</f>
        <v>0</v>
      </c>
      <c r="Q155" s="594"/>
      <c r="R155" s="689">
        <v>0</v>
      </c>
      <c r="S155" s="880">
        <f t="shared" si="9"/>
        <v>0</v>
      </c>
      <c r="T155" s="721"/>
    </row>
    <row r="156" spans="1:20" ht="12.75">
      <c r="A156" s="261"/>
      <c r="B156" s="178"/>
      <c r="C156" s="178"/>
      <c r="D156" s="257"/>
      <c r="E156" s="179"/>
      <c r="F156" s="181"/>
      <c r="G156" s="181"/>
      <c r="H156" s="182"/>
      <c r="I156" s="174" t="s">
        <v>143</v>
      </c>
      <c r="J156" s="207">
        <v>62</v>
      </c>
      <c r="K156" s="284">
        <v>426.75</v>
      </c>
      <c r="L156" s="310">
        <v>0.6995</v>
      </c>
      <c r="M156" s="310">
        <v>1.04</v>
      </c>
      <c r="N156" s="208">
        <f aca="true" t="shared" si="12" ref="N156:N163">J156*K156*L156*M156</f>
        <v>19248.029580000002</v>
      </c>
      <c r="O156" s="598">
        <v>7</v>
      </c>
      <c r="P156" s="604">
        <f aca="true" t="shared" si="13" ref="P156:P163">K156*L156*O156*M156</f>
        <v>2173.1646299999998</v>
      </c>
      <c r="Q156" s="594"/>
      <c r="R156" s="689">
        <v>0</v>
      </c>
      <c r="S156" s="880">
        <f t="shared" si="9"/>
        <v>7</v>
      </c>
      <c r="T156" s="721"/>
    </row>
    <row r="157" spans="1:20" ht="12.75">
      <c r="A157" s="261"/>
      <c r="B157" s="178"/>
      <c r="C157" s="178"/>
      <c r="D157" s="257"/>
      <c r="E157" s="179"/>
      <c r="F157" s="181"/>
      <c r="G157" s="181"/>
      <c r="H157" s="182"/>
      <c r="I157" s="174" t="s">
        <v>144</v>
      </c>
      <c r="J157" s="207">
        <v>39</v>
      </c>
      <c r="K157" s="284">
        <v>426.75</v>
      </c>
      <c r="L157" s="310">
        <v>0.6995</v>
      </c>
      <c r="M157" s="310">
        <v>1.04</v>
      </c>
      <c r="N157" s="208">
        <f t="shared" si="12"/>
        <v>12107.631510000001</v>
      </c>
      <c r="O157" s="598">
        <v>0</v>
      </c>
      <c r="P157" s="604">
        <f t="shared" si="13"/>
        <v>0</v>
      </c>
      <c r="Q157" s="594"/>
      <c r="R157" s="689">
        <v>16</v>
      </c>
      <c r="S157" s="880">
        <f t="shared" si="9"/>
        <v>16</v>
      </c>
      <c r="T157" s="721"/>
    </row>
    <row r="158" spans="1:20" ht="12.75">
      <c r="A158" s="261"/>
      <c r="B158" s="178"/>
      <c r="C158" s="178"/>
      <c r="D158" s="257"/>
      <c r="E158" s="179"/>
      <c r="F158" s="181"/>
      <c r="G158" s="181"/>
      <c r="H158" s="182"/>
      <c r="I158" s="174" t="s">
        <v>145</v>
      </c>
      <c r="J158" s="207">
        <v>50</v>
      </c>
      <c r="K158" s="284">
        <v>426.75</v>
      </c>
      <c r="L158" s="310">
        <v>0.6995</v>
      </c>
      <c r="M158" s="310">
        <v>1.04</v>
      </c>
      <c r="N158" s="208">
        <f t="shared" si="12"/>
        <v>15522.604500000001</v>
      </c>
      <c r="O158" s="598">
        <v>10</v>
      </c>
      <c r="P158" s="604">
        <f t="shared" si="13"/>
        <v>3104.5209</v>
      </c>
      <c r="Q158" s="594"/>
      <c r="R158" s="689">
        <v>19</v>
      </c>
      <c r="S158" s="880">
        <f t="shared" si="9"/>
        <v>29</v>
      </c>
      <c r="T158" s="721"/>
    </row>
    <row r="159" spans="1:20" ht="17.25">
      <c r="A159" s="261"/>
      <c r="B159" s="178"/>
      <c r="C159" s="178"/>
      <c r="D159" s="257"/>
      <c r="E159" s="179"/>
      <c r="F159" s="181"/>
      <c r="G159" s="181"/>
      <c r="H159" s="182"/>
      <c r="I159" s="183" t="s">
        <v>146</v>
      </c>
      <c r="J159" s="207">
        <v>30</v>
      </c>
      <c r="K159" s="284">
        <v>426.75</v>
      </c>
      <c r="L159" s="310">
        <v>0.6995</v>
      </c>
      <c r="M159" s="310">
        <v>1.04</v>
      </c>
      <c r="N159" s="208">
        <f t="shared" si="12"/>
        <v>9313.562700000002</v>
      </c>
      <c r="O159" s="598">
        <v>12</v>
      </c>
      <c r="P159" s="604">
        <f t="shared" si="13"/>
        <v>3725.42508</v>
      </c>
      <c r="Q159" s="594"/>
      <c r="R159" s="689">
        <v>6</v>
      </c>
      <c r="S159" s="880">
        <f t="shared" si="9"/>
        <v>18</v>
      </c>
      <c r="T159" s="721"/>
    </row>
    <row r="160" spans="1:20" ht="12.75">
      <c r="A160" s="261"/>
      <c r="B160" s="178"/>
      <c r="C160" s="178"/>
      <c r="D160" s="257"/>
      <c r="E160" s="179"/>
      <c r="F160" s="181"/>
      <c r="G160" s="181"/>
      <c r="H160" s="182"/>
      <c r="I160" s="174" t="s">
        <v>147</v>
      </c>
      <c r="J160" s="207">
        <v>390</v>
      </c>
      <c r="K160" s="314">
        <v>426.75</v>
      </c>
      <c r="L160" s="503">
        <v>1.2124</v>
      </c>
      <c r="M160" s="310">
        <v>1.04</v>
      </c>
      <c r="N160" s="208">
        <f t="shared" si="12"/>
        <v>209854.07351999998</v>
      </c>
      <c r="O160" s="598">
        <v>96</v>
      </c>
      <c r="P160" s="604">
        <f t="shared" si="13"/>
        <v>51656.387328</v>
      </c>
      <c r="Q160" s="594"/>
      <c r="R160" s="689">
        <v>90</v>
      </c>
      <c r="S160" s="880">
        <f t="shared" si="9"/>
        <v>186</v>
      </c>
      <c r="T160" s="721"/>
    </row>
    <row r="161" spans="1:20" ht="12.75">
      <c r="A161" s="261"/>
      <c r="B161" s="178"/>
      <c r="C161" s="178"/>
      <c r="D161" s="258"/>
      <c r="E161" s="188"/>
      <c r="F161" s="190"/>
      <c r="G161" s="190"/>
      <c r="H161" s="191"/>
      <c r="I161" s="234" t="s">
        <v>148</v>
      </c>
      <c r="J161" s="235">
        <v>130</v>
      </c>
      <c r="K161" s="315">
        <v>426.75</v>
      </c>
      <c r="L161" s="504">
        <v>0.8704</v>
      </c>
      <c r="M161" s="310">
        <v>1.04</v>
      </c>
      <c r="N161" s="208">
        <f t="shared" si="12"/>
        <v>50219.120639999994</v>
      </c>
      <c r="O161" s="598">
        <v>16</v>
      </c>
      <c r="P161" s="604">
        <f t="shared" si="13"/>
        <v>6180.814848</v>
      </c>
      <c r="Q161" s="594"/>
      <c r="R161" s="689">
        <v>28</v>
      </c>
      <c r="S161" s="880">
        <f t="shared" si="9"/>
        <v>44</v>
      </c>
      <c r="T161" s="721"/>
    </row>
    <row r="162" spans="1:20" ht="13.5" thickBot="1">
      <c r="A162" s="261"/>
      <c r="B162" s="178"/>
      <c r="C162" s="178"/>
      <c r="D162" s="257"/>
      <c r="E162" s="179"/>
      <c r="F162" s="181"/>
      <c r="G162" s="181"/>
      <c r="H162" s="182"/>
      <c r="I162" s="174" t="s">
        <v>161</v>
      </c>
      <c r="J162" s="233">
        <v>0</v>
      </c>
      <c r="K162" s="314">
        <v>231.92</v>
      </c>
      <c r="L162" s="374">
        <v>1</v>
      </c>
      <c r="M162" s="310">
        <v>1.04</v>
      </c>
      <c r="N162" s="208">
        <f t="shared" si="12"/>
        <v>0</v>
      </c>
      <c r="O162" s="598">
        <v>0</v>
      </c>
      <c r="P162" s="604">
        <f t="shared" si="13"/>
        <v>0</v>
      </c>
      <c r="Q162" s="597"/>
      <c r="R162" s="689">
        <v>0</v>
      </c>
      <c r="S162" s="880">
        <f t="shared" si="9"/>
        <v>0</v>
      </c>
      <c r="T162" s="721"/>
    </row>
    <row r="163" spans="1:20" ht="13.5" thickBot="1">
      <c r="A163" s="262"/>
      <c r="B163" s="212"/>
      <c r="C163" s="212"/>
      <c r="D163" s="259"/>
      <c r="E163" s="213"/>
      <c r="F163" s="215"/>
      <c r="G163" s="215"/>
      <c r="H163" s="216"/>
      <c r="I163" s="236" t="s">
        <v>164</v>
      </c>
      <c r="J163" s="237">
        <v>0</v>
      </c>
      <c r="K163" s="487">
        <v>231.92</v>
      </c>
      <c r="L163" s="473">
        <v>1</v>
      </c>
      <c r="M163" s="310">
        <v>1.04</v>
      </c>
      <c r="N163" s="208">
        <f t="shared" si="12"/>
        <v>0</v>
      </c>
      <c r="O163" s="598">
        <v>0</v>
      </c>
      <c r="P163" s="604">
        <f t="shared" si="13"/>
        <v>0</v>
      </c>
      <c r="Q163" s="597"/>
      <c r="R163" s="689">
        <v>0</v>
      </c>
      <c r="S163" s="880">
        <f t="shared" si="9"/>
        <v>0</v>
      </c>
      <c r="T163" s="721"/>
    </row>
    <row r="164" spans="1:20" ht="12.75">
      <c r="A164" s="1" t="s">
        <v>20</v>
      </c>
      <c r="J164" s="381">
        <f>J2+J5+J44+J103+J130+J137+J140+J143+J144+J154</f>
        <v>478467.5</v>
      </c>
      <c r="K164" s="91"/>
      <c r="L164" s="91"/>
      <c r="M164" s="91"/>
      <c r="N164" s="307">
        <f>N2+N5+N44+N103+N130+N137+N140+N143+N144+N154</f>
        <v>38910002.81504752</v>
      </c>
      <c r="O164" s="605">
        <f>O2+O5+O44+O103+O130+O137+O140+O143+O144+O154</f>
        <v>78380</v>
      </c>
      <c r="P164" s="332">
        <f>P2+P5+P44+P103+P130+P137+P140+P143+P144+P154</f>
        <v>6312197.426702959</v>
      </c>
      <c r="Q164" s="606">
        <f>O164*100/J164</f>
        <v>16.381467915793653</v>
      </c>
      <c r="R164" s="702">
        <f>R2+R5+R44+R103+R130+R137+R140+R143+R144+R154</f>
        <v>139333</v>
      </c>
      <c r="S164" s="882">
        <f>S2+S5+S44+S103+S130+S137+S140+S143+S144+S154</f>
        <v>217713</v>
      </c>
      <c r="T164" s="713">
        <f>S164*100/J164</f>
        <v>45.50215009378903</v>
      </c>
    </row>
    <row r="165" spans="15:17" ht="12.75">
      <c r="O165" s="164"/>
      <c r="P165" s="606">
        <f>P164*100/N164</f>
        <v>16.222557106220172</v>
      </c>
      <c r="Q165" s="249"/>
    </row>
    <row r="166" spans="12:18" ht="12.75">
      <c r="L166">
        <v>2016</v>
      </c>
      <c r="N166" s="739">
        <v>34501671</v>
      </c>
      <c r="O166" s="163"/>
      <c r="P166" s="165"/>
      <c r="R166" s="277"/>
    </row>
    <row r="167" spans="12:14" ht="12.75">
      <c r="L167">
        <v>2017</v>
      </c>
      <c r="N167" s="740">
        <v>36639900</v>
      </c>
    </row>
    <row r="168" spans="12:14" ht="12.75">
      <c r="L168">
        <v>2018</v>
      </c>
      <c r="N168" s="740">
        <v>359992999</v>
      </c>
    </row>
    <row r="169" spans="12:16" ht="12.75">
      <c r="L169">
        <v>2019</v>
      </c>
      <c r="N169" s="263">
        <f>N164</f>
        <v>38910002.81504752</v>
      </c>
      <c r="O169" s="312">
        <v>36698170</v>
      </c>
      <c r="P169" s="790" t="s">
        <v>367</v>
      </c>
    </row>
    <row r="170" ht="12.75">
      <c r="O170" s="263">
        <f>N169-O169</f>
        <v>2211832.8150475174</v>
      </c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T170"/>
  <sheetViews>
    <sheetView zoomScale="178" zoomScaleNormal="178" zoomScalePageLayoutView="0" workbookViewId="0" topLeftCell="F151">
      <selection activeCell="R169" sqref="R169"/>
    </sheetView>
  </sheetViews>
  <sheetFormatPr defaultColWidth="9.140625" defaultRowHeight="12.75"/>
  <cols>
    <col min="1" max="1" width="3.57421875" style="0" customWidth="1"/>
    <col min="2" max="2" width="16.8515625" style="0" customWidth="1"/>
    <col min="3" max="3" width="6.28125" style="0" customWidth="1"/>
    <col min="4" max="4" width="10.8515625" style="0" customWidth="1"/>
    <col min="5" max="5" width="10.57421875" style="0" customWidth="1"/>
    <col min="6" max="6" width="6.8515625" style="0" customWidth="1"/>
    <col min="7" max="7" width="10.00390625" style="0" customWidth="1"/>
    <col min="9" max="9" width="18.00390625" style="0" customWidth="1"/>
    <col min="14" max="14" width="10.421875" style="0" bestFit="1" customWidth="1"/>
    <col min="16" max="16" width="9.57421875" style="0" customWidth="1"/>
  </cols>
  <sheetData>
    <row r="1" spans="1:20" ht="69" customHeight="1" thickBot="1">
      <c r="A1" s="3" t="s">
        <v>21</v>
      </c>
      <c r="B1" s="4" t="s">
        <v>24</v>
      </c>
      <c r="C1" s="5" t="s">
        <v>25</v>
      </c>
      <c r="D1" s="5" t="s">
        <v>26</v>
      </c>
      <c r="E1" s="5" t="s">
        <v>27</v>
      </c>
      <c r="F1" s="6" t="s">
        <v>149</v>
      </c>
      <c r="G1" s="6" t="s">
        <v>23</v>
      </c>
      <c r="H1" s="7" t="s">
        <v>22</v>
      </c>
      <c r="I1" s="7" t="s">
        <v>36</v>
      </c>
      <c r="J1" s="22" t="s">
        <v>41</v>
      </c>
      <c r="K1" s="23" t="s">
        <v>150</v>
      </c>
      <c r="L1" s="334" t="s">
        <v>273</v>
      </c>
      <c r="M1" s="334" t="s">
        <v>372</v>
      </c>
      <c r="N1" s="37" t="s">
        <v>119</v>
      </c>
      <c r="O1" s="599" t="s">
        <v>329</v>
      </c>
      <c r="P1" s="600" t="s">
        <v>330</v>
      </c>
      <c r="Q1" s="601" t="s">
        <v>331</v>
      </c>
      <c r="R1" s="695" t="s">
        <v>337</v>
      </c>
      <c r="S1" s="23" t="s">
        <v>338</v>
      </c>
      <c r="T1" s="23" t="s">
        <v>331</v>
      </c>
    </row>
    <row r="2" spans="1:20" ht="33" customHeight="1">
      <c r="A2" s="923" t="s">
        <v>0</v>
      </c>
      <c r="B2" s="925" t="s">
        <v>1</v>
      </c>
      <c r="C2" s="925" t="s">
        <v>3</v>
      </c>
      <c r="D2" s="933" t="s">
        <v>165</v>
      </c>
      <c r="E2" s="933" t="s">
        <v>28</v>
      </c>
      <c r="F2" s="937" t="s">
        <v>166</v>
      </c>
      <c r="G2" s="933" t="s">
        <v>167</v>
      </c>
      <c r="H2" s="935" t="s">
        <v>151</v>
      </c>
      <c r="I2" s="13"/>
      <c r="J2" s="29">
        <f>J3+J4</f>
        <v>0</v>
      </c>
      <c r="K2" s="21"/>
      <c r="L2" s="21"/>
      <c r="M2" s="21"/>
      <c r="N2" s="38">
        <f>N3+N4</f>
        <v>0</v>
      </c>
      <c r="O2" s="199"/>
      <c r="P2" s="200"/>
      <c r="Q2" s="607"/>
      <c r="R2" s="696"/>
      <c r="S2" s="691"/>
      <c r="T2" s="691"/>
    </row>
    <row r="3" spans="1:20" ht="30.75" customHeight="1">
      <c r="A3" s="924"/>
      <c r="B3" s="926"/>
      <c r="C3" s="926"/>
      <c r="D3" s="934"/>
      <c r="E3" s="934"/>
      <c r="F3" s="938"/>
      <c r="G3" s="934"/>
      <c r="H3" s="936"/>
      <c r="I3" s="16" t="s">
        <v>37</v>
      </c>
      <c r="J3" s="28">
        <v>0</v>
      </c>
      <c r="K3" s="28">
        <v>0</v>
      </c>
      <c r="L3" s="28"/>
      <c r="M3" s="28"/>
      <c r="N3" s="39">
        <f>J3*K3</f>
        <v>0</v>
      </c>
      <c r="O3" s="157"/>
      <c r="P3" s="158"/>
      <c r="Q3" s="608"/>
      <c r="R3" s="689"/>
      <c r="S3" s="690"/>
      <c r="T3" s="690"/>
    </row>
    <row r="4" spans="1:20" ht="25.5" thickBot="1">
      <c r="A4" s="924"/>
      <c r="B4" s="926"/>
      <c r="C4" s="926"/>
      <c r="D4" s="934"/>
      <c r="E4" s="934"/>
      <c r="F4" s="938"/>
      <c r="G4" s="934"/>
      <c r="H4" s="936"/>
      <c r="I4" s="17" t="s">
        <v>40</v>
      </c>
      <c r="J4" s="28">
        <v>0</v>
      </c>
      <c r="K4" s="28">
        <v>0</v>
      </c>
      <c r="L4" s="28"/>
      <c r="M4" s="28"/>
      <c r="N4" s="39">
        <f>J4*K4</f>
        <v>0</v>
      </c>
      <c r="O4" s="157"/>
      <c r="P4" s="158"/>
      <c r="Q4" s="609"/>
      <c r="R4" s="689"/>
      <c r="S4" s="690"/>
      <c r="T4" s="690"/>
    </row>
    <row r="5" spans="1:20" ht="147" thickBot="1">
      <c r="A5" s="9" t="s">
        <v>0</v>
      </c>
      <c r="B5" s="8" t="s">
        <v>2</v>
      </c>
      <c r="C5" s="8" t="s">
        <v>3</v>
      </c>
      <c r="D5" s="25" t="s">
        <v>165</v>
      </c>
      <c r="E5" s="25" t="s">
        <v>28</v>
      </c>
      <c r="F5" s="32" t="s">
        <v>75</v>
      </c>
      <c r="G5" s="107" t="s">
        <v>168</v>
      </c>
      <c r="H5" s="12" t="s">
        <v>152</v>
      </c>
      <c r="I5" s="14"/>
      <c r="J5" s="29">
        <f>J6+J7+J8+J9+J10+J11+J12+J13+J14+J15+J17+J18+J19+J24+J25+J26+J27+J28+J29+J30+J31+J32+J33+J34+J35+J36+J37+J38+J39+J40+J41+J42+J43+J23+J16</f>
        <v>400</v>
      </c>
      <c r="K5" s="21"/>
      <c r="L5" s="21"/>
      <c r="M5" s="21"/>
      <c r="N5" s="38">
        <f>N6+N7+N8+N9+N10+N11+N12+N13+N14+N15+N17+N18+N19+N24+N25+N26+N27+N28+N29+N30+N31+N32+N33+N34+N35+N36+N37+N38+N39+N40+N41+N42+N43+N23+N16</f>
        <v>1740080.5460480002</v>
      </c>
      <c r="O5" s="603">
        <f>O6+O7+O8+O9+O10+O11+O12+O13+O14+O15+O17+O18+O19+O24+O25+O26+O27+O28+O29+O30+O31+O32+O33+O34+O35+O36+O37+O38+O39+O40+O41+O42+O43+O23+O16</f>
        <v>100</v>
      </c>
      <c r="P5" s="38">
        <f>P6+P7+P8+P9+P10+P11+P12+P13+P14+P15+P17+P18+P19+P24+P25+P26+P27+P28+P29+P30+P31+P32+P33+P34+P35+P36+P37+P38+P39+P40+P41+P42+P43+P23+P16</f>
        <v>435020.136512</v>
      </c>
      <c r="Q5" s="607">
        <f>O5*100/J5</f>
        <v>25</v>
      </c>
      <c r="R5" s="695">
        <f>R6+R7+R8+R9+R10+R11+R12+R13+R14+R15+R17+R18+R19+R24+R25+R26+R27+R28+R29+R30+R31+R32+R33+R34+R35+R36+R37+R38+R39+R40+R41+R42+R43+R23+R16</f>
        <v>100</v>
      </c>
      <c r="S5" s="692">
        <f>O5+R5</f>
        <v>200</v>
      </c>
      <c r="T5" s="692">
        <f>S5*100/J5</f>
        <v>50</v>
      </c>
    </row>
    <row r="6" spans="1:20" ht="12.75">
      <c r="A6" s="44"/>
      <c r="B6" s="45"/>
      <c r="C6" s="45"/>
      <c r="D6" s="46"/>
      <c r="E6" s="47"/>
      <c r="F6" s="48"/>
      <c r="G6" s="48"/>
      <c r="H6" s="49"/>
      <c r="I6" s="14" t="s">
        <v>42</v>
      </c>
      <c r="J6" s="21">
        <v>0</v>
      </c>
      <c r="K6" s="21">
        <v>585.23</v>
      </c>
      <c r="L6" s="21"/>
      <c r="M6" s="21"/>
      <c r="N6" s="40">
        <f>J6*K6</f>
        <v>0</v>
      </c>
      <c r="O6" s="157"/>
      <c r="P6" s="604"/>
      <c r="Q6" s="609"/>
      <c r="R6" s="693"/>
      <c r="S6" s="884">
        <f>O6+R6</f>
        <v>0</v>
      </c>
      <c r="T6" s="690"/>
    </row>
    <row r="7" spans="1:20" ht="12.75">
      <c r="A7" s="50"/>
      <c r="B7" s="51"/>
      <c r="C7" s="51"/>
      <c r="D7" s="52"/>
      <c r="E7" s="53"/>
      <c r="F7" s="54"/>
      <c r="G7" s="54"/>
      <c r="H7" s="55"/>
      <c r="I7" s="14" t="s">
        <v>43</v>
      </c>
      <c r="J7" s="21">
        <v>0</v>
      </c>
      <c r="K7" s="21">
        <v>585.23</v>
      </c>
      <c r="L7" s="21"/>
      <c r="M7" s="21"/>
      <c r="N7" s="40">
        <f aca="true" t="shared" si="0" ref="N7:N43">J7*K7</f>
        <v>0</v>
      </c>
      <c r="O7" s="157"/>
      <c r="P7" s="604"/>
      <c r="Q7" s="609"/>
      <c r="R7" s="693"/>
      <c r="S7" s="884">
        <f>O7+R7</f>
        <v>0</v>
      </c>
      <c r="T7" s="690"/>
    </row>
    <row r="8" spans="1:20" ht="26.25" customHeight="1">
      <c r="A8" s="50"/>
      <c r="B8" s="51"/>
      <c r="C8" s="51"/>
      <c r="D8" s="388"/>
      <c r="E8" s="288"/>
      <c r="F8" s="474"/>
      <c r="G8" s="474"/>
      <c r="H8" s="288"/>
      <c r="I8" s="292" t="s">
        <v>44</v>
      </c>
      <c r="J8" s="310">
        <v>400</v>
      </c>
      <c r="K8" s="310">
        <v>231.92</v>
      </c>
      <c r="L8" s="310">
        <v>18.0359</v>
      </c>
      <c r="M8" s="310">
        <v>1.04</v>
      </c>
      <c r="N8" s="403">
        <f>J8*K8*L8*M8</f>
        <v>1740080.5460480002</v>
      </c>
      <c r="O8" s="598">
        <v>100</v>
      </c>
      <c r="P8" s="604">
        <f>K8*L8*O8*M8</f>
        <v>435020.136512</v>
      </c>
      <c r="Q8" s="609"/>
      <c r="R8" s="689">
        <v>100</v>
      </c>
      <c r="S8" s="884">
        <f>O8+R8</f>
        <v>200</v>
      </c>
      <c r="T8" s="690"/>
    </row>
    <row r="9" spans="1:20" ht="12.75">
      <c r="A9" s="50"/>
      <c r="B9" s="51"/>
      <c r="C9" s="51"/>
      <c r="D9" s="52"/>
      <c r="E9" s="53"/>
      <c r="F9" s="54"/>
      <c r="G9" s="54"/>
      <c r="H9" s="55"/>
      <c r="I9" s="14" t="s">
        <v>45</v>
      </c>
      <c r="J9" s="21">
        <v>0</v>
      </c>
      <c r="K9" s="21">
        <v>138.06</v>
      </c>
      <c r="L9" s="21"/>
      <c r="M9" s="21"/>
      <c r="N9" s="40">
        <f t="shared" si="0"/>
        <v>0</v>
      </c>
      <c r="O9" s="157"/>
      <c r="P9" s="158"/>
      <c r="Q9" s="609"/>
      <c r="R9" s="693"/>
      <c r="S9" s="690"/>
      <c r="T9" s="690"/>
    </row>
    <row r="10" spans="1:20" ht="12.75">
      <c r="A10" s="50"/>
      <c r="B10" s="51"/>
      <c r="C10" s="51"/>
      <c r="D10" s="52"/>
      <c r="E10" s="53"/>
      <c r="F10" s="54"/>
      <c r="G10" s="54"/>
      <c r="H10" s="55"/>
      <c r="I10" s="14" t="s">
        <v>46</v>
      </c>
      <c r="J10" s="21">
        <v>0</v>
      </c>
      <c r="K10" s="21">
        <v>585.23</v>
      </c>
      <c r="L10" s="21"/>
      <c r="M10" s="21"/>
      <c r="N10" s="40">
        <f t="shared" si="0"/>
        <v>0</v>
      </c>
      <c r="O10" s="157"/>
      <c r="P10" s="158"/>
      <c r="Q10" s="609"/>
      <c r="R10" s="693"/>
      <c r="S10" s="690"/>
      <c r="T10" s="690"/>
    </row>
    <row r="11" spans="1:20" ht="12.75">
      <c r="A11" s="50"/>
      <c r="B11" s="51"/>
      <c r="C11" s="51"/>
      <c r="D11" s="52"/>
      <c r="E11" s="53"/>
      <c r="F11" s="54"/>
      <c r="G11" s="54"/>
      <c r="H11" s="55"/>
      <c r="I11" s="14" t="s">
        <v>47</v>
      </c>
      <c r="J11" s="21">
        <v>0</v>
      </c>
      <c r="K11" s="21">
        <v>585.23</v>
      </c>
      <c r="L11" s="21"/>
      <c r="M11" s="21"/>
      <c r="N11" s="40">
        <f t="shared" si="0"/>
        <v>0</v>
      </c>
      <c r="O11" s="157"/>
      <c r="P11" s="158"/>
      <c r="Q11" s="609"/>
      <c r="R11" s="693"/>
      <c r="S11" s="690"/>
      <c r="T11" s="690"/>
    </row>
    <row r="12" spans="1:20" ht="12.75">
      <c r="A12" s="50"/>
      <c r="B12" s="51"/>
      <c r="C12" s="51"/>
      <c r="D12" s="52"/>
      <c r="E12" s="53"/>
      <c r="F12" s="54"/>
      <c r="G12" s="54"/>
      <c r="H12" s="55"/>
      <c r="I12" s="14" t="s">
        <v>48</v>
      </c>
      <c r="J12" s="21">
        <v>0</v>
      </c>
      <c r="K12" s="21">
        <v>585.23</v>
      </c>
      <c r="L12" s="21"/>
      <c r="M12" s="21"/>
      <c r="N12" s="40">
        <f t="shared" si="0"/>
        <v>0</v>
      </c>
      <c r="O12" s="157"/>
      <c r="P12" s="158"/>
      <c r="Q12" s="609"/>
      <c r="R12" s="693"/>
      <c r="S12" s="690"/>
      <c r="T12" s="690"/>
    </row>
    <row r="13" spans="1:20" ht="12.75">
      <c r="A13" s="50"/>
      <c r="B13" s="51"/>
      <c r="C13" s="51"/>
      <c r="D13" s="52"/>
      <c r="E13" s="53"/>
      <c r="F13" s="54"/>
      <c r="G13" s="54"/>
      <c r="H13" s="55"/>
      <c r="I13" s="14" t="s">
        <v>49</v>
      </c>
      <c r="J13" s="21">
        <v>0</v>
      </c>
      <c r="K13" s="21">
        <v>585.23</v>
      </c>
      <c r="L13" s="21"/>
      <c r="M13" s="21"/>
      <c r="N13" s="40">
        <f t="shared" si="0"/>
        <v>0</v>
      </c>
      <c r="O13" s="157"/>
      <c r="P13" s="158"/>
      <c r="Q13" s="609"/>
      <c r="R13" s="693"/>
      <c r="S13" s="690"/>
      <c r="T13" s="690"/>
    </row>
    <row r="14" spans="1:20" ht="12.75">
      <c r="A14" s="50"/>
      <c r="B14" s="51"/>
      <c r="C14" s="51"/>
      <c r="D14" s="52"/>
      <c r="E14" s="53"/>
      <c r="F14" s="54"/>
      <c r="G14" s="54"/>
      <c r="H14" s="55"/>
      <c r="I14" s="14" t="s">
        <v>61</v>
      </c>
      <c r="J14" s="21">
        <v>0</v>
      </c>
      <c r="K14" s="21">
        <v>138.06</v>
      </c>
      <c r="L14" s="21"/>
      <c r="M14" s="21"/>
      <c r="N14" s="40">
        <f t="shared" si="0"/>
        <v>0</v>
      </c>
      <c r="O14" s="157"/>
      <c r="P14" s="158"/>
      <c r="Q14" s="609"/>
      <c r="R14" s="693"/>
      <c r="S14" s="690"/>
      <c r="T14" s="690"/>
    </row>
    <row r="15" spans="1:20" ht="12.75">
      <c r="A15" s="50"/>
      <c r="B15" s="51"/>
      <c r="C15" s="51"/>
      <c r="D15" s="52"/>
      <c r="E15" s="53"/>
      <c r="F15" s="54"/>
      <c r="G15" s="54"/>
      <c r="H15" s="55"/>
      <c r="I15" s="14" t="s">
        <v>51</v>
      </c>
      <c r="J15" s="21">
        <v>0</v>
      </c>
      <c r="K15" s="21">
        <v>138.06</v>
      </c>
      <c r="L15" s="21"/>
      <c r="M15" s="21"/>
      <c r="N15" s="40">
        <f t="shared" si="0"/>
        <v>0</v>
      </c>
      <c r="O15" s="157"/>
      <c r="P15" s="158"/>
      <c r="Q15" s="609"/>
      <c r="R15" s="693"/>
      <c r="S15" s="690"/>
      <c r="T15" s="690"/>
    </row>
    <row r="16" spans="1:20" ht="12.75">
      <c r="A16" s="50"/>
      <c r="B16" s="51"/>
      <c r="C16" s="51"/>
      <c r="D16" s="52"/>
      <c r="E16" s="53"/>
      <c r="F16" s="54"/>
      <c r="G16" s="54"/>
      <c r="H16" s="55"/>
      <c r="I16" s="14" t="s">
        <v>162</v>
      </c>
      <c r="J16" s="21">
        <v>0</v>
      </c>
      <c r="K16" s="21">
        <v>255.1</v>
      </c>
      <c r="L16" s="21"/>
      <c r="M16" s="21"/>
      <c r="N16" s="40">
        <f t="shared" si="0"/>
        <v>0</v>
      </c>
      <c r="O16" s="157"/>
      <c r="P16" s="158"/>
      <c r="Q16" s="609"/>
      <c r="R16" s="693"/>
      <c r="S16" s="690"/>
      <c r="T16" s="690"/>
    </row>
    <row r="17" spans="1:20" ht="12.75">
      <c r="A17" s="50"/>
      <c r="B17" s="51"/>
      <c r="C17" s="51"/>
      <c r="D17" s="52"/>
      <c r="E17" s="53"/>
      <c r="F17" s="54"/>
      <c r="G17" s="54"/>
      <c r="H17" s="55"/>
      <c r="I17" s="14" t="s">
        <v>52</v>
      </c>
      <c r="J17" s="21">
        <v>0</v>
      </c>
      <c r="K17" s="21">
        <v>138.06</v>
      </c>
      <c r="L17" s="21"/>
      <c r="M17" s="21"/>
      <c r="N17" s="40">
        <f t="shared" si="0"/>
        <v>0</v>
      </c>
      <c r="O17" s="157"/>
      <c r="P17" s="158"/>
      <c r="Q17" s="609"/>
      <c r="R17" s="693"/>
      <c r="S17" s="690"/>
      <c r="T17" s="690"/>
    </row>
    <row r="18" spans="1:20" ht="54" customHeight="1">
      <c r="A18" s="50"/>
      <c r="B18" s="51"/>
      <c r="C18" s="51"/>
      <c r="D18" s="52"/>
      <c r="E18" s="53"/>
      <c r="F18" s="54"/>
      <c r="G18" s="54"/>
      <c r="H18" s="55"/>
      <c r="I18" s="15" t="s">
        <v>53</v>
      </c>
      <c r="J18" s="21">
        <v>0</v>
      </c>
      <c r="K18" s="21">
        <v>275</v>
      </c>
      <c r="L18" s="21"/>
      <c r="M18" s="21"/>
      <c r="N18" s="40">
        <f t="shared" si="0"/>
        <v>0</v>
      </c>
      <c r="O18" s="157"/>
      <c r="P18" s="158"/>
      <c r="Q18" s="609"/>
      <c r="R18" s="693"/>
      <c r="S18" s="690"/>
      <c r="T18" s="690"/>
    </row>
    <row r="19" spans="1:20" ht="17.25">
      <c r="A19" s="50"/>
      <c r="B19" s="51"/>
      <c r="C19" s="51"/>
      <c r="D19" s="52"/>
      <c r="E19" s="53"/>
      <c r="F19" s="54"/>
      <c r="G19" s="54"/>
      <c r="H19" s="55"/>
      <c r="I19" s="15" t="s">
        <v>54</v>
      </c>
      <c r="J19" s="21">
        <v>0</v>
      </c>
      <c r="K19" s="21">
        <v>138.06</v>
      </c>
      <c r="L19" s="21"/>
      <c r="M19" s="21"/>
      <c r="N19" s="40">
        <f t="shared" si="0"/>
        <v>0</v>
      </c>
      <c r="O19" s="157"/>
      <c r="P19" s="158"/>
      <c r="Q19" s="609"/>
      <c r="R19" s="693"/>
      <c r="S19" s="690"/>
      <c r="T19" s="690"/>
    </row>
    <row r="20" spans="1:20" ht="12.75">
      <c r="A20" s="50"/>
      <c r="B20" s="51"/>
      <c r="C20" s="51"/>
      <c r="D20" s="52"/>
      <c r="E20" s="53"/>
      <c r="F20" s="54"/>
      <c r="G20" s="54"/>
      <c r="H20" s="55"/>
      <c r="I20" s="113" t="s">
        <v>179</v>
      </c>
      <c r="J20" s="114">
        <v>0</v>
      </c>
      <c r="K20" s="21"/>
      <c r="L20" s="21"/>
      <c r="M20" s="21"/>
      <c r="N20" s="40">
        <f t="shared" si="0"/>
        <v>0</v>
      </c>
      <c r="O20" s="157"/>
      <c r="P20" s="158"/>
      <c r="Q20" s="609"/>
      <c r="R20" s="693"/>
      <c r="S20" s="690"/>
      <c r="T20" s="690"/>
    </row>
    <row r="21" spans="1:20" ht="12.75">
      <c r="A21" s="50"/>
      <c r="B21" s="51"/>
      <c r="C21" s="51"/>
      <c r="D21" s="52"/>
      <c r="E21" s="53"/>
      <c r="F21" s="54"/>
      <c r="G21" s="54"/>
      <c r="H21" s="55"/>
      <c r="I21" s="113" t="s">
        <v>180</v>
      </c>
      <c r="J21" s="114">
        <v>0</v>
      </c>
      <c r="K21" s="21"/>
      <c r="L21" s="21"/>
      <c r="M21" s="21"/>
      <c r="N21" s="40">
        <f t="shared" si="0"/>
        <v>0</v>
      </c>
      <c r="O21" s="157"/>
      <c r="P21" s="158"/>
      <c r="Q21" s="609"/>
      <c r="R21" s="693"/>
      <c r="S21" s="690"/>
      <c r="T21" s="690"/>
    </row>
    <row r="22" spans="1:20" ht="12.75">
      <c r="A22" s="50"/>
      <c r="B22" s="51"/>
      <c r="C22" s="51"/>
      <c r="D22" s="52"/>
      <c r="E22" s="53"/>
      <c r="F22" s="54"/>
      <c r="G22" s="54"/>
      <c r="H22" s="55"/>
      <c r="I22" s="113" t="s">
        <v>181</v>
      </c>
      <c r="J22" s="114">
        <v>0</v>
      </c>
      <c r="K22" s="21"/>
      <c r="L22" s="21"/>
      <c r="M22" s="21"/>
      <c r="N22" s="40">
        <f t="shared" si="0"/>
        <v>0</v>
      </c>
      <c r="O22" s="157"/>
      <c r="P22" s="158"/>
      <c r="Q22" s="609"/>
      <c r="R22" s="693"/>
      <c r="S22" s="690"/>
      <c r="T22" s="690"/>
    </row>
    <row r="23" spans="1:20" ht="12.75">
      <c r="A23" s="50"/>
      <c r="B23" s="51"/>
      <c r="C23" s="51"/>
      <c r="D23" s="52"/>
      <c r="E23" s="53"/>
      <c r="F23" s="54"/>
      <c r="G23" s="54"/>
      <c r="H23" s="55"/>
      <c r="I23" s="15" t="s">
        <v>121</v>
      </c>
      <c r="J23" s="21">
        <v>0</v>
      </c>
      <c r="K23" s="21">
        <v>249.7</v>
      </c>
      <c r="L23" s="21"/>
      <c r="M23" s="21"/>
      <c r="N23" s="40">
        <f t="shared" si="0"/>
        <v>0</v>
      </c>
      <c r="O23" s="157"/>
      <c r="P23" s="158"/>
      <c r="Q23" s="609"/>
      <c r="R23" s="693"/>
      <c r="S23" s="690"/>
      <c r="T23" s="690"/>
    </row>
    <row r="24" spans="1:20" ht="12.75">
      <c r="A24" s="50"/>
      <c r="B24" s="51"/>
      <c r="C24" s="51"/>
      <c r="D24" s="52"/>
      <c r="E24" s="53"/>
      <c r="F24" s="54"/>
      <c r="G24" s="54"/>
      <c r="H24" s="55"/>
      <c r="I24" s="14" t="s">
        <v>55</v>
      </c>
      <c r="J24" s="21">
        <v>0</v>
      </c>
      <c r="K24" s="21">
        <v>585.23</v>
      </c>
      <c r="L24" s="21"/>
      <c r="M24" s="21"/>
      <c r="N24" s="40">
        <f t="shared" si="0"/>
        <v>0</v>
      </c>
      <c r="O24" s="157"/>
      <c r="P24" s="158"/>
      <c r="Q24" s="609"/>
      <c r="R24" s="693"/>
      <c r="S24" s="690"/>
      <c r="T24" s="690"/>
    </row>
    <row r="25" spans="1:20" ht="12.75">
      <c r="A25" s="50"/>
      <c r="B25" s="51"/>
      <c r="C25" s="51"/>
      <c r="D25" s="52"/>
      <c r="E25" s="53"/>
      <c r="F25" s="54"/>
      <c r="G25" s="54"/>
      <c r="H25" s="55"/>
      <c r="I25" s="14" t="s">
        <v>56</v>
      </c>
      <c r="J25" s="21">
        <v>0</v>
      </c>
      <c r="K25" s="21">
        <v>585.23</v>
      </c>
      <c r="L25" s="21"/>
      <c r="M25" s="21"/>
      <c r="N25" s="40">
        <f t="shared" si="0"/>
        <v>0</v>
      </c>
      <c r="O25" s="157"/>
      <c r="P25" s="158"/>
      <c r="Q25" s="609"/>
      <c r="R25" s="693"/>
      <c r="S25" s="690"/>
      <c r="T25" s="690"/>
    </row>
    <row r="26" spans="1:20" ht="12.75">
      <c r="A26" s="50"/>
      <c r="B26" s="51"/>
      <c r="C26" s="51"/>
      <c r="D26" s="52"/>
      <c r="E26" s="53"/>
      <c r="F26" s="54"/>
      <c r="G26" s="54"/>
      <c r="H26" s="55"/>
      <c r="I26" s="14" t="s">
        <v>57</v>
      </c>
      <c r="J26" s="21">
        <v>0</v>
      </c>
      <c r="K26" s="21">
        <v>138.06</v>
      </c>
      <c r="L26" s="21"/>
      <c r="M26" s="21"/>
      <c r="N26" s="40">
        <f t="shared" si="0"/>
        <v>0</v>
      </c>
      <c r="O26" s="157"/>
      <c r="P26" s="158"/>
      <c r="Q26" s="609"/>
      <c r="R26" s="693"/>
      <c r="S26" s="690"/>
      <c r="T26" s="690"/>
    </row>
    <row r="27" spans="1:20" ht="12.75">
      <c r="A27" s="50"/>
      <c r="B27" s="51"/>
      <c r="C27" s="51"/>
      <c r="D27" s="52"/>
      <c r="E27" s="53"/>
      <c r="F27" s="54"/>
      <c r="G27" s="54"/>
      <c r="H27" s="55"/>
      <c r="I27" s="14" t="s">
        <v>58</v>
      </c>
      <c r="J27" s="21">
        <v>0</v>
      </c>
      <c r="K27" s="21">
        <v>138.06</v>
      </c>
      <c r="L27" s="21"/>
      <c r="M27" s="21"/>
      <c r="N27" s="40">
        <f t="shared" si="0"/>
        <v>0</v>
      </c>
      <c r="O27" s="157"/>
      <c r="P27" s="158"/>
      <c r="Q27" s="609"/>
      <c r="R27" s="693"/>
      <c r="S27" s="690"/>
      <c r="T27" s="690"/>
    </row>
    <row r="28" spans="1:20" ht="12.75">
      <c r="A28" s="50"/>
      <c r="B28" s="51"/>
      <c r="C28" s="51"/>
      <c r="D28" s="52"/>
      <c r="E28" s="53"/>
      <c r="F28" s="54"/>
      <c r="G28" s="54"/>
      <c r="H28" s="55"/>
      <c r="I28" s="14" t="s">
        <v>59</v>
      </c>
      <c r="J28" s="21">
        <v>0</v>
      </c>
      <c r="K28" s="21">
        <v>138.06</v>
      </c>
      <c r="L28" s="21"/>
      <c r="M28" s="21"/>
      <c r="N28" s="40">
        <f t="shared" si="0"/>
        <v>0</v>
      </c>
      <c r="O28" s="157"/>
      <c r="P28" s="158"/>
      <c r="Q28" s="609"/>
      <c r="R28" s="693"/>
      <c r="S28" s="690"/>
      <c r="T28" s="690"/>
    </row>
    <row r="29" spans="1:20" ht="12.75">
      <c r="A29" s="50"/>
      <c r="B29" s="51"/>
      <c r="C29" s="51"/>
      <c r="D29" s="52"/>
      <c r="E29" s="53"/>
      <c r="F29" s="54"/>
      <c r="G29" s="54"/>
      <c r="H29" s="55"/>
      <c r="I29" s="14" t="s">
        <v>60</v>
      </c>
      <c r="J29" s="21">
        <v>0</v>
      </c>
      <c r="K29" s="21">
        <v>390.16</v>
      </c>
      <c r="L29" s="21"/>
      <c r="M29" s="21"/>
      <c r="N29" s="40">
        <f t="shared" si="0"/>
        <v>0</v>
      </c>
      <c r="O29" s="157"/>
      <c r="P29" s="158"/>
      <c r="Q29" s="609"/>
      <c r="R29" s="693"/>
      <c r="S29" s="690"/>
      <c r="T29" s="690"/>
    </row>
    <row r="30" spans="1:20" ht="12.75">
      <c r="A30" s="50"/>
      <c r="B30" s="51"/>
      <c r="C30" s="51"/>
      <c r="D30" s="52"/>
      <c r="E30" s="53"/>
      <c r="F30" s="54"/>
      <c r="G30" s="54"/>
      <c r="H30" s="55"/>
      <c r="I30" s="14" t="s">
        <v>50</v>
      </c>
      <c r="J30" s="21">
        <v>0</v>
      </c>
      <c r="K30" s="21">
        <v>390.16</v>
      </c>
      <c r="L30" s="21"/>
      <c r="M30" s="21"/>
      <c r="N30" s="40">
        <f t="shared" si="0"/>
        <v>0</v>
      </c>
      <c r="O30" s="157"/>
      <c r="P30" s="158"/>
      <c r="Q30" s="609"/>
      <c r="R30" s="693"/>
      <c r="S30" s="690"/>
      <c r="T30" s="690"/>
    </row>
    <row r="31" spans="1:20" ht="12.75">
      <c r="A31" s="50"/>
      <c r="B31" s="51"/>
      <c r="C31" s="51"/>
      <c r="D31" s="52"/>
      <c r="E31" s="53"/>
      <c r="F31" s="54"/>
      <c r="G31" s="54"/>
      <c r="H31" s="55"/>
      <c r="I31" s="14" t="s">
        <v>62</v>
      </c>
      <c r="J31" s="21">
        <v>0</v>
      </c>
      <c r="K31" s="21">
        <v>390.16</v>
      </c>
      <c r="L31" s="21"/>
      <c r="M31" s="21"/>
      <c r="N31" s="40">
        <f t="shared" si="0"/>
        <v>0</v>
      </c>
      <c r="O31" s="157"/>
      <c r="P31" s="158"/>
      <c r="Q31" s="609"/>
      <c r="R31" s="693"/>
      <c r="S31" s="690"/>
      <c r="T31" s="690"/>
    </row>
    <row r="32" spans="1:20" ht="12.75">
      <c r="A32" s="50"/>
      <c r="B32" s="51"/>
      <c r="C32" s="51"/>
      <c r="D32" s="52"/>
      <c r="E32" s="53"/>
      <c r="F32" s="54"/>
      <c r="G32" s="54"/>
      <c r="H32" s="55"/>
      <c r="I32" s="14" t="s">
        <v>63</v>
      </c>
      <c r="J32" s="21">
        <v>0</v>
      </c>
      <c r="K32" s="21">
        <v>390.16</v>
      </c>
      <c r="L32" s="21"/>
      <c r="M32" s="21"/>
      <c r="N32" s="40">
        <f t="shared" si="0"/>
        <v>0</v>
      </c>
      <c r="O32" s="157"/>
      <c r="P32" s="158"/>
      <c r="Q32" s="609"/>
      <c r="R32" s="693"/>
      <c r="S32" s="690"/>
      <c r="T32" s="690"/>
    </row>
    <row r="33" spans="1:20" ht="12.75">
      <c r="A33" s="50"/>
      <c r="B33" s="51"/>
      <c r="C33" s="51"/>
      <c r="D33" s="52"/>
      <c r="E33" s="53"/>
      <c r="F33" s="54"/>
      <c r="G33" s="54"/>
      <c r="H33" s="55"/>
      <c r="I33" s="15" t="s">
        <v>64</v>
      </c>
      <c r="J33" s="21">
        <v>0</v>
      </c>
      <c r="K33" s="30">
        <v>205.1192307692308</v>
      </c>
      <c r="L33" s="30"/>
      <c r="M33" s="30"/>
      <c r="N33" s="40">
        <f t="shared" si="0"/>
        <v>0</v>
      </c>
      <c r="O33" s="157"/>
      <c r="P33" s="158"/>
      <c r="Q33" s="609"/>
      <c r="R33" s="693"/>
      <c r="S33" s="690"/>
      <c r="T33" s="690"/>
    </row>
    <row r="34" spans="1:20" ht="12.75">
      <c r="A34" s="50"/>
      <c r="B34" s="51"/>
      <c r="C34" s="51"/>
      <c r="D34" s="52"/>
      <c r="E34" s="53"/>
      <c r="F34" s="54"/>
      <c r="G34" s="54"/>
      <c r="H34" s="55"/>
      <c r="I34" s="14" t="s">
        <v>65</v>
      </c>
      <c r="J34" s="21">
        <v>0</v>
      </c>
      <c r="K34" s="30">
        <v>205.19615384615386</v>
      </c>
      <c r="L34" s="30"/>
      <c r="M34" s="30"/>
      <c r="N34" s="40">
        <f t="shared" si="0"/>
        <v>0</v>
      </c>
      <c r="O34" s="157"/>
      <c r="P34" s="158"/>
      <c r="Q34" s="609"/>
      <c r="R34" s="693"/>
      <c r="S34" s="690"/>
      <c r="T34" s="690"/>
    </row>
    <row r="35" spans="1:20" ht="12.75">
      <c r="A35" s="50"/>
      <c r="B35" s="51"/>
      <c r="C35" s="51"/>
      <c r="D35" s="52"/>
      <c r="E35" s="53"/>
      <c r="F35" s="54"/>
      <c r="G35" s="54"/>
      <c r="H35" s="55"/>
      <c r="I35" s="14" t="s">
        <v>66</v>
      </c>
      <c r="J35" s="21">
        <v>0</v>
      </c>
      <c r="K35" s="30">
        <v>182.87461538461537</v>
      </c>
      <c r="L35" s="30"/>
      <c r="M35" s="30"/>
      <c r="N35" s="40">
        <f t="shared" si="0"/>
        <v>0</v>
      </c>
      <c r="O35" s="157"/>
      <c r="P35" s="158"/>
      <c r="Q35" s="609"/>
      <c r="R35" s="693"/>
      <c r="S35" s="690"/>
      <c r="T35" s="690"/>
    </row>
    <row r="36" spans="1:20" ht="12.75">
      <c r="A36" s="50"/>
      <c r="B36" s="51"/>
      <c r="C36" s="51"/>
      <c r="D36" s="52"/>
      <c r="E36" s="53"/>
      <c r="F36" s="54"/>
      <c r="G36" s="54"/>
      <c r="H36" s="55"/>
      <c r="I36" s="14" t="s">
        <v>67</v>
      </c>
      <c r="J36" s="21">
        <v>0</v>
      </c>
      <c r="K36" s="30">
        <v>182.87769230769229</v>
      </c>
      <c r="L36" s="30"/>
      <c r="M36" s="30"/>
      <c r="N36" s="40">
        <f t="shared" si="0"/>
        <v>0</v>
      </c>
      <c r="O36" s="157"/>
      <c r="P36" s="158"/>
      <c r="Q36" s="609"/>
      <c r="R36" s="693"/>
      <c r="S36" s="690"/>
      <c r="T36" s="690"/>
    </row>
    <row r="37" spans="1:20" ht="12.75">
      <c r="A37" s="50"/>
      <c r="B37" s="51"/>
      <c r="C37" s="51"/>
      <c r="D37" s="52"/>
      <c r="E37" s="53"/>
      <c r="F37" s="54"/>
      <c r="G37" s="54"/>
      <c r="H37" s="55"/>
      <c r="I37" s="14" t="s">
        <v>68</v>
      </c>
      <c r="J37" s="21">
        <v>0</v>
      </c>
      <c r="K37" s="30">
        <v>182.87769230769229</v>
      </c>
      <c r="L37" s="30"/>
      <c r="M37" s="30"/>
      <c r="N37" s="40">
        <f t="shared" si="0"/>
        <v>0</v>
      </c>
      <c r="O37" s="157"/>
      <c r="P37" s="158"/>
      <c r="Q37" s="609"/>
      <c r="R37" s="693"/>
      <c r="S37" s="690"/>
      <c r="T37" s="690"/>
    </row>
    <row r="38" spans="1:20" ht="12.75">
      <c r="A38" s="50"/>
      <c r="B38" s="51"/>
      <c r="C38" s="51"/>
      <c r="D38" s="52"/>
      <c r="E38" s="53"/>
      <c r="F38" s="54"/>
      <c r="G38" s="54"/>
      <c r="H38" s="55"/>
      <c r="I38" s="14" t="s">
        <v>69</v>
      </c>
      <c r="J38" s="21">
        <v>0</v>
      </c>
      <c r="K38" s="30">
        <v>182.87769230769229</v>
      </c>
      <c r="L38" s="30"/>
      <c r="M38" s="30"/>
      <c r="N38" s="40">
        <f t="shared" si="0"/>
        <v>0</v>
      </c>
      <c r="O38" s="157"/>
      <c r="P38" s="158"/>
      <c r="Q38" s="609"/>
      <c r="R38" s="693"/>
      <c r="S38" s="690"/>
      <c r="T38" s="690"/>
    </row>
    <row r="39" spans="1:20" ht="12.75">
      <c r="A39" s="50"/>
      <c r="B39" s="51"/>
      <c r="C39" s="51"/>
      <c r="D39" s="52"/>
      <c r="E39" s="53"/>
      <c r="F39" s="54"/>
      <c r="G39" s="54"/>
      <c r="H39" s="55"/>
      <c r="I39" s="14" t="s">
        <v>70</v>
      </c>
      <c r="J39" s="21">
        <v>0</v>
      </c>
      <c r="K39" s="30">
        <v>145.0523076923077</v>
      </c>
      <c r="L39" s="30"/>
      <c r="M39" s="30"/>
      <c r="N39" s="40">
        <f t="shared" si="0"/>
        <v>0</v>
      </c>
      <c r="O39" s="157"/>
      <c r="P39" s="158"/>
      <c r="Q39" s="609"/>
      <c r="R39" s="693"/>
      <c r="S39" s="690"/>
      <c r="T39" s="690"/>
    </row>
    <row r="40" spans="1:20" ht="12.75">
      <c r="A40" s="50"/>
      <c r="B40" s="51"/>
      <c r="C40" s="51"/>
      <c r="D40" s="52"/>
      <c r="E40" s="53"/>
      <c r="F40" s="54"/>
      <c r="G40" s="54"/>
      <c r="H40" s="55"/>
      <c r="I40" s="14" t="s">
        <v>71</v>
      </c>
      <c r="J40" s="21">
        <v>0</v>
      </c>
      <c r="K40" s="21">
        <v>125.68</v>
      </c>
      <c r="L40" s="21"/>
      <c r="M40" s="21"/>
      <c r="N40" s="40">
        <f t="shared" si="0"/>
        <v>0</v>
      </c>
      <c r="O40" s="157"/>
      <c r="P40" s="158"/>
      <c r="Q40" s="609"/>
      <c r="R40" s="693"/>
      <c r="S40" s="690"/>
      <c r="T40" s="690"/>
    </row>
    <row r="41" spans="1:20" ht="12.75">
      <c r="A41" s="50"/>
      <c r="B41" s="51"/>
      <c r="C41" s="51"/>
      <c r="D41" s="52"/>
      <c r="E41" s="53"/>
      <c r="F41" s="54"/>
      <c r="G41" s="54"/>
      <c r="H41" s="55"/>
      <c r="I41" s="14" t="s">
        <v>72</v>
      </c>
      <c r="J41" s="21">
        <v>0</v>
      </c>
      <c r="K41" s="21">
        <v>125.68</v>
      </c>
      <c r="L41" s="21"/>
      <c r="M41" s="21"/>
      <c r="N41" s="40">
        <f t="shared" si="0"/>
        <v>0</v>
      </c>
      <c r="O41" s="157"/>
      <c r="P41" s="158"/>
      <c r="Q41" s="609"/>
      <c r="R41" s="693"/>
      <c r="S41" s="690"/>
      <c r="T41" s="690"/>
    </row>
    <row r="42" spans="1:20" ht="12.75">
      <c r="A42" s="61"/>
      <c r="B42" s="62"/>
      <c r="C42" s="62"/>
      <c r="D42" s="63"/>
      <c r="E42" s="64"/>
      <c r="F42" s="65"/>
      <c r="G42" s="65"/>
      <c r="H42" s="66"/>
      <c r="I42" s="14" t="s">
        <v>73</v>
      </c>
      <c r="J42" s="21">
        <v>0</v>
      </c>
      <c r="K42" s="21">
        <v>125.68</v>
      </c>
      <c r="L42" s="21"/>
      <c r="M42" s="21"/>
      <c r="N42" s="40">
        <f t="shared" si="0"/>
        <v>0</v>
      </c>
      <c r="O42" s="157"/>
      <c r="P42" s="158"/>
      <c r="Q42" s="609"/>
      <c r="R42" s="693"/>
      <c r="S42" s="690"/>
      <c r="T42" s="690"/>
    </row>
    <row r="43" spans="1:20" ht="13.5" thickBot="1">
      <c r="A43" s="67"/>
      <c r="B43" s="68"/>
      <c r="C43" s="68"/>
      <c r="D43" s="69"/>
      <c r="E43" s="70"/>
      <c r="F43" s="71"/>
      <c r="G43" s="71"/>
      <c r="H43" s="72"/>
      <c r="I43" s="14" t="s">
        <v>74</v>
      </c>
      <c r="J43" s="21">
        <v>0</v>
      </c>
      <c r="K43" s="21">
        <v>125.68</v>
      </c>
      <c r="L43" s="21"/>
      <c r="M43" s="21"/>
      <c r="N43" s="40">
        <f t="shared" si="0"/>
        <v>0</v>
      </c>
      <c r="O43" s="157"/>
      <c r="P43" s="158"/>
      <c r="Q43" s="609"/>
      <c r="R43" s="693"/>
      <c r="S43" s="690"/>
      <c r="T43" s="690"/>
    </row>
    <row r="44" spans="1:20" ht="126.75">
      <c r="A44" s="73" t="s">
        <v>0</v>
      </c>
      <c r="B44" s="74" t="s">
        <v>4</v>
      </c>
      <c r="C44" s="112" t="s">
        <v>173</v>
      </c>
      <c r="D44" s="116" t="s">
        <v>6</v>
      </c>
      <c r="E44" s="354" t="s">
        <v>169</v>
      </c>
      <c r="F44" s="405" t="s">
        <v>244</v>
      </c>
      <c r="G44" s="406" t="s">
        <v>286</v>
      </c>
      <c r="H44" s="404" t="s">
        <v>245</v>
      </c>
      <c r="I44" s="13"/>
      <c r="J44" s="29">
        <f>J45+J46+J47+J48+J49+J50+J51+J52+J53+J54+J55+J56+J57+J58+J59+J60+J61+J62+J64+J66+J67+J68+J69+J70+J71+J72+J74+J75+J76+J77+J78+J79+J80+J81+J82+J83+J84+J85+J86+J87+J88+J89+J90+J91+J92+J93+J94+J95+J96+J97+J98+J73+J65+J63+J101+J102</f>
        <v>400</v>
      </c>
      <c r="K44" s="13"/>
      <c r="L44" s="335"/>
      <c r="M44" s="335"/>
      <c r="N44" s="41">
        <f>N45+N46+N47+N48+N49+N50+N51+N52+N53+N54+N55+N56+N57+N58+N59+N60+N61+N62+N64+N66+N67+N68+N69+N70+N71+N72+N74+N75+N76+N77+N78+N79+N80+N81+N82+N83+N84+N85+N86+N87+N88+N89+N90+N91+N92+N93+N94+N95+N96+N97+N98+N73+N65+N63+N101+N102</f>
        <v>3650885.5248320005</v>
      </c>
      <c r="O44" s="598">
        <f>O45+O46+O47+O48+O49+O50+O51+O52+O53+O54+O55+O56+O57+O58+O59+O60+O61+O62+O64+O66+O67+O68+O69+O70+O71+O72+O74+O75+O76+O77+O78+O79+O80+O81+O82+O83+O84+O85+O86+O87+O88+O89+O90+O91+O92+O93+O94+O95+O96+O97+O98+O73+O65+O63+O101+O102</f>
        <v>0</v>
      </c>
      <c r="P44" s="200">
        <f>P45+P46+P47+P48+P49+P50+P51+P52+P53+P54+P55+P56+P57+P58+P59+P60+P61+P62+P64+P66+P67+P68+P69+P70+P71+P72+P74+P75+P76+P77+P78+P79+P80+P81+P82+P83+P84+P85+P86+P87+P88+P89+P90+P91+P92+P93+P94+P95+P96+P97+P98+P73+P65+P63+P101+P102</f>
        <v>0</v>
      </c>
      <c r="Q44" s="607">
        <f>O44*100/J44</f>
        <v>0</v>
      </c>
      <c r="R44" s="695">
        <f>R45+R46+R47+R48+R49+R50+R51+R52+R53+R54+R55+R56+R57+R58+R59+R60+R61+R62+R64+R66+R67+R68+R69+R70+R71+R72+R74+R75+R76+R77+R78+R79+R80+R81+R82+R83+R84+R85+R86+R87+R88+R89+R90+R91+R92+R93+R94+R95+R96+R97+R98+R73+R65+R63+R101+R102</f>
        <v>200</v>
      </c>
      <c r="S44" s="692">
        <f>O44+R44</f>
        <v>200</v>
      </c>
      <c r="T44" s="692">
        <f>S44*100/J44</f>
        <v>50</v>
      </c>
    </row>
    <row r="45" spans="1:20" ht="12.75">
      <c r="A45" s="50"/>
      <c r="B45" s="51"/>
      <c r="C45" s="51"/>
      <c r="D45" s="52"/>
      <c r="E45" s="84"/>
      <c r="F45" s="54"/>
      <c r="G45" s="85"/>
      <c r="H45" s="55"/>
      <c r="I45" s="14" t="s">
        <v>78</v>
      </c>
      <c r="J45" s="21">
        <v>0</v>
      </c>
      <c r="K45" s="21">
        <v>230</v>
      </c>
      <c r="L45" s="21"/>
      <c r="M45" s="21"/>
      <c r="N45" s="42">
        <f>J45*K45</f>
        <v>0</v>
      </c>
      <c r="O45" s="157"/>
      <c r="P45" s="158"/>
      <c r="Q45" s="609"/>
      <c r="R45" s="693"/>
      <c r="S45" s="690"/>
      <c r="T45" s="690"/>
    </row>
    <row r="46" spans="1:20" ht="12.75">
      <c r="A46" s="50"/>
      <c r="B46" s="51"/>
      <c r="C46" s="51"/>
      <c r="D46" s="52"/>
      <c r="E46" s="84"/>
      <c r="F46" s="54"/>
      <c r="G46" s="85"/>
      <c r="H46" s="55"/>
      <c r="I46" s="14" t="s">
        <v>183</v>
      </c>
      <c r="J46" s="21">
        <v>0</v>
      </c>
      <c r="K46" s="21">
        <v>810.32</v>
      </c>
      <c r="L46" s="21"/>
      <c r="M46" s="21"/>
      <c r="N46" s="42">
        <f aca="true" t="shared" si="1" ref="N46:N98">J46*K46</f>
        <v>0</v>
      </c>
      <c r="O46" s="157"/>
      <c r="P46" s="158"/>
      <c r="Q46" s="609"/>
      <c r="R46" s="693"/>
      <c r="S46" s="690"/>
      <c r="T46" s="690"/>
    </row>
    <row r="47" spans="1:20" ht="12.75">
      <c r="A47" s="50"/>
      <c r="B47" s="51"/>
      <c r="C47" s="51"/>
      <c r="D47" s="52"/>
      <c r="E47" s="84"/>
      <c r="F47" s="54"/>
      <c r="G47" s="85"/>
      <c r="H47" s="55"/>
      <c r="I47" s="14" t="s">
        <v>182</v>
      </c>
      <c r="J47" s="21">
        <v>0</v>
      </c>
      <c r="K47" s="21">
        <v>1200.8</v>
      </c>
      <c r="L47" s="21"/>
      <c r="M47" s="21"/>
      <c r="N47" s="42">
        <f t="shared" si="1"/>
        <v>0</v>
      </c>
      <c r="O47" s="157"/>
      <c r="P47" s="158"/>
      <c r="Q47" s="609"/>
      <c r="R47" s="693"/>
      <c r="S47" s="690"/>
      <c r="T47" s="690"/>
    </row>
    <row r="48" spans="1:20" ht="12.75">
      <c r="A48" s="50"/>
      <c r="B48" s="51"/>
      <c r="C48" s="51"/>
      <c r="D48" s="52"/>
      <c r="E48" s="84"/>
      <c r="F48" s="54"/>
      <c r="G48" s="85"/>
      <c r="H48" s="55"/>
      <c r="I48" s="14" t="s">
        <v>79</v>
      </c>
      <c r="J48" s="21">
        <v>0</v>
      </c>
      <c r="K48" s="21">
        <v>130</v>
      </c>
      <c r="L48" s="21"/>
      <c r="M48" s="21"/>
      <c r="N48" s="42">
        <f t="shared" si="1"/>
        <v>0</v>
      </c>
      <c r="O48" s="157"/>
      <c r="P48" s="158"/>
      <c r="Q48" s="609"/>
      <c r="R48" s="693"/>
      <c r="S48" s="690"/>
      <c r="T48" s="690"/>
    </row>
    <row r="49" spans="1:20" ht="12.75">
      <c r="A49" s="50"/>
      <c r="B49" s="51"/>
      <c r="C49" s="51"/>
      <c r="D49" s="52"/>
      <c r="E49" s="84"/>
      <c r="F49" s="54"/>
      <c r="G49" s="85"/>
      <c r="H49" s="55"/>
      <c r="I49" s="14" t="s">
        <v>184</v>
      </c>
      <c r="J49" s="21">
        <v>0</v>
      </c>
      <c r="K49" s="21">
        <v>63.03</v>
      </c>
      <c r="L49" s="21"/>
      <c r="M49" s="21"/>
      <c r="N49" s="42">
        <f t="shared" si="1"/>
        <v>0</v>
      </c>
      <c r="O49" s="157"/>
      <c r="P49" s="158"/>
      <c r="Q49" s="609"/>
      <c r="R49" s="693"/>
      <c r="S49" s="690"/>
      <c r="T49" s="690"/>
    </row>
    <row r="50" spans="1:20" ht="12.75">
      <c r="A50" s="50"/>
      <c r="B50" s="51"/>
      <c r="C50" s="51"/>
      <c r="D50" s="52"/>
      <c r="E50" s="84"/>
      <c r="F50" s="54"/>
      <c r="G50" s="85"/>
      <c r="H50" s="55"/>
      <c r="I50" s="14" t="s">
        <v>185</v>
      </c>
      <c r="J50" s="21">
        <v>0</v>
      </c>
      <c r="K50" s="21">
        <v>307</v>
      </c>
      <c r="L50" s="21"/>
      <c r="M50" s="21"/>
      <c r="N50" s="42">
        <f t="shared" si="1"/>
        <v>0</v>
      </c>
      <c r="O50" s="157"/>
      <c r="P50" s="158"/>
      <c r="Q50" s="609"/>
      <c r="R50" s="693"/>
      <c r="S50" s="690"/>
      <c r="T50" s="690"/>
    </row>
    <row r="51" spans="1:20" ht="12.75">
      <c r="A51" s="50"/>
      <c r="B51" s="51"/>
      <c r="C51" s="51"/>
      <c r="D51" s="52"/>
      <c r="E51" s="84"/>
      <c r="F51" s="54"/>
      <c r="G51" s="85"/>
      <c r="H51" s="55"/>
      <c r="I51" s="14" t="s">
        <v>186</v>
      </c>
      <c r="J51" s="21">
        <v>0</v>
      </c>
      <c r="K51" s="21">
        <v>194</v>
      </c>
      <c r="L51" s="21"/>
      <c r="M51" s="21"/>
      <c r="N51" s="42">
        <f t="shared" si="1"/>
        <v>0</v>
      </c>
      <c r="O51" s="157"/>
      <c r="P51" s="158"/>
      <c r="Q51" s="609"/>
      <c r="R51" s="693"/>
      <c r="S51" s="690"/>
      <c r="T51" s="690"/>
    </row>
    <row r="52" spans="1:20" ht="12.75">
      <c r="A52" s="50"/>
      <c r="B52" s="51"/>
      <c r="C52" s="51"/>
      <c r="D52" s="52"/>
      <c r="E52" s="84"/>
      <c r="F52" s="54"/>
      <c r="G52" s="85"/>
      <c r="H52" s="55"/>
      <c r="I52" s="14" t="s">
        <v>187</v>
      </c>
      <c r="J52" s="21">
        <v>0</v>
      </c>
      <c r="K52" s="21">
        <v>1200.8</v>
      </c>
      <c r="L52" s="21"/>
      <c r="M52" s="21"/>
      <c r="N52" s="42">
        <f t="shared" si="1"/>
        <v>0</v>
      </c>
      <c r="O52" s="157"/>
      <c r="P52" s="158"/>
      <c r="Q52" s="609"/>
      <c r="R52" s="693"/>
      <c r="S52" s="690"/>
      <c r="T52" s="690"/>
    </row>
    <row r="53" spans="1:20" ht="12.75">
      <c r="A53" s="50"/>
      <c r="B53" s="51"/>
      <c r="C53" s="51"/>
      <c r="D53" s="52"/>
      <c r="E53" s="84"/>
      <c r="F53" s="54"/>
      <c r="G53" s="85"/>
      <c r="H53" s="55"/>
      <c r="I53" s="14" t="s">
        <v>188</v>
      </c>
      <c r="J53" s="21">
        <v>0</v>
      </c>
      <c r="K53" s="21">
        <v>1200.8</v>
      </c>
      <c r="L53" s="21"/>
      <c r="M53" s="21"/>
      <c r="N53" s="42">
        <f t="shared" si="1"/>
        <v>0</v>
      </c>
      <c r="O53" s="157"/>
      <c r="P53" s="158"/>
      <c r="Q53" s="609"/>
      <c r="R53" s="693"/>
      <c r="S53" s="690"/>
      <c r="T53" s="690"/>
    </row>
    <row r="54" spans="1:20" ht="12.75">
      <c r="A54" s="50"/>
      <c r="B54" s="51"/>
      <c r="C54" s="51"/>
      <c r="D54" s="52"/>
      <c r="E54" s="84"/>
      <c r="F54" s="54"/>
      <c r="G54" s="85"/>
      <c r="H54" s="55"/>
      <c r="I54" s="14" t="s">
        <v>189</v>
      </c>
      <c r="J54" s="21">
        <v>0</v>
      </c>
      <c r="K54" s="21">
        <v>409.64</v>
      </c>
      <c r="L54" s="21"/>
      <c r="M54" s="21"/>
      <c r="N54" s="42">
        <f t="shared" si="1"/>
        <v>0</v>
      </c>
      <c r="O54" s="157"/>
      <c r="P54" s="158"/>
      <c r="Q54" s="609"/>
      <c r="R54" s="693"/>
      <c r="S54" s="690"/>
      <c r="T54" s="690"/>
    </row>
    <row r="55" spans="1:20" ht="12.75">
      <c r="A55" s="50"/>
      <c r="B55" s="51"/>
      <c r="C55" s="51"/>
      <c r="D55" s="52"/>
      <c r="E55" s="84"/>
      <c r="F55" s="54"/>
      <c r="G55" s="85"/>
      <c r="H55" s="55"/>
      <c r="I55" s="14" t="s">
        <v>187</v>
      </c>
      <c r="J55" s="21">
        <v>0</v>
      </c>
      <c r="K55" s="21">
        <v>1200.8</v>
      </c>
      <c r="L55" s="21"/>
      <c r="M55" s="21"/>
      <c r="N55" s="42">
        <f t="shared" si="1"/>
        <v>0</v>
      </c>
      <c r="O55" s="157"/>
      <c r="P55" s="158"/>
      <c r="Q55" s="609"/>
      <c r="R55" s="693"/>
      <c r="S55" s="690"/>
      <c r="T55" s="690"/>
    </row>
    <row r="56" spans="1:20" ht="12.75">
      <c r="A56" s="50"/>
      <c r="B56" s="51"/>
      <c r="C56" s="51"/>
      <c r="D56" s="52"/>
      <c r="E56" s="84"/>
      <c r="F56" s="54"/>
      <c r="G56" s="85"/>
      <c r="H56" s="55"/>
      <c r="I56" s="14" t="s">
        <v>190</v>
      </c>
      <c r="J56" s="21">
        <v>0</v>
      </c>
      <c r="K56" s="21">
        <v>290</v>
      </c>
      <c r="L56" s="21"/>
      <c r="M56" s="21"/>
      <c r="N56" s="42">
        <f t="shared" si="1"/>
        <v>0</v>
      </c>
      <c r="O56" s="157"/>
      <c r="P56" s="158"/>
      <c r="Q56" s="609"/>
      <c r="R56" s="693"/>
      <c r="S56" s="690"/>
      <c r="T56" s="690"/>
    </row>
    <row r="57" spans="1:20" ht="12.75">
      <c r="A57" s="50"/>
      <c r="B57" s="51"/>
      <c r="C57" s="51"/>
      <c r="D57" s="52"/>
      <c r="E57" s="84"/>
      <c r="F57" s="54"/>
      <c r="G57" s="85"/>
      <c r="H57" s="55"/>
      <c r="I57" s="14" t="s">
        <v>187</v>
      </c>
      <c r="J57" s="21">
        <v>0</v>
      </c>
      <c r="K57" s="21">
        <v>1200.8</v>
      </c>
      <c r="L57" s="21"/>
      <c r="M57" s="21"/>
      <c r="N57" s="42">
        <f t="shared" si="1"/>
        <v>0</v>
      </c>
      <c r="O57" s="157"/>
      <c r="P57" s="158"/>
      <c r="Q57" s="609"/>
      <c r="R57" s="693"/>
      <c r="S57" s="690"/>
      <c r="T57" s="690"/>
    </row>
    <row r="58" spans="1:20" ht="17.25">
      <c r="A58" s="50"/>
      <c r="B58" s="51"/>
      <c r="C58" s="51"/>
      <c r="D58" s="52"/>
      <c r="E58" s="84"/>
      <c r="F58" s="54"/>
      <c r="G58" s="85"/>
      <c r="H58" s="55"/>
      <c r="I58" s="15" t="s">
        <v>80</v>
      </c>
      <c r="J58" s="21">
        <v>0</v>
      </c>
      <c r="K58" s="21">
        <v>632.29</v>
      </c>
      <c r="L58" s="21"/>
      <c r="M58" s="21"/>
      <c r="N58" s="42">
        <f t="shared" si="1"/>
        <v>0</v>
      </c>
      <c r="O58" s="157"/>
      <c r="P58" s="158"/>
      <c r="Q58" s="609"/>
      <c r="R58" s="693"/>
      <c r="S58" s="690"/>
      <c r="T58" s="690"/>
    </row>
    <row r="59" spans="1:20" ht="12.75">
      <c r="A59" s="50"/>
      <c r="B59" s="51"/>
      <c r="C59" s="51"/>
      <c r="D59" s="52"/>
      <c r="E59" s="84"/>
      <c r="F59" s="54"/>
      <c r="G59" s="85"/>
      <c r="H59" s="55"/>
      <c r="I59" s="14" t="s">
        <v>82</v>
      </c>
      <c r="J59" s="21">
        <v>0</v>
      </c>
      <c r="K59" s="21">
        <v>1200.8</v>
      </c>
      <c r="L59" s="21"/>
      <c r="M59" s="21"/>
      <c r="N59" s="42">
        <f t="shared" si="1"/>
        <v>0</v>
      </c>
      <c r="O59" s="157"/>
      <c r="P59" s="158"/>
      <c r="Q59" s="609"/>
      <c r="R59" s="693"/>
      <c r="S59" s="690"/>
      <c r="T59" s="690"/>
    </row>
    <row r="60" spans="1:20" ht="12.75">
      <c r="A60" s="50"/>
      <c r="B60" s="51"/>
      <c r="C60" s="51"/>
      <c r="D60" s="52"/>
      <c r="E60" s="84"/>
      <c r="F60" s="54"/>
      <c r="G60" s="85"/>
      <c r="H60" s="55"/>
      <c r="I60" s="14" t="s">
        <v>191</v>
      </c>
      <c r="J60" s="21">
        <v>0</v>
      </c>
      <c r="K60" s="21">
        <v>260.5</v>
      </c>
      <c r="L60" s="21"/>
      <c r="M60" s="21"/>
      <c r="N60" s="42">
        <f t="shared" si="1"/>
        <v>0</v>
      </c>
      <c r="O60" s="157"/>
      <c r="P60" s="158"/>
      <c r="Q60" s="609"/>
      <c r="R60" s="693"/>
      <c r="S60" s="690"/>
      <c r="T60" s="690"/>
    </row>
    <row r="61" spans="1:20" ht="12.75">
      <c r="A61" s="50"/>
      <c r="B61" s="51"/>
      <c r="C61" s="51"/>
      <c r="D61" s="52"/>
      <c r="E61" s="84"/>
      <c r="F61" s="54"/>
      <c r="G61" s="85"/>
      <c r="H61" s="55"/>
      <c r="I61" s="14" t="s">
        <v>81</v>
      </c>
      <c r="J61" s="21">
        <v>0</v>
      </c>
      <c r="K61" s="21">
        <v>251.34</v>
      </c>
      <c r="L61" s="21"/>
      <c r="M61" s="21"/>
      <c r="N61" s="42">
        <f t="shared" si="1"/>
        <v>0</v>
      </c>
      <c r="O61" s="157"/>
      <c r="P61" s="158"/>
      <c r="Q61" s="609"/>
      <c r="R61" s="693"/>
      <c r="S61" s="690"/>
      <c r="T61" s="690"/>
    </row>
    <row r="62" spans="1:20" ht="12.75">
      <c r="A62" s="50"/>
      <c r="B62" s="51"/>
      <c r="C62" s="51"/>
      <c r="D62" s="52"/>
      <c r="E62" s="84"/>
      <c r="F62" s="54"/>
      <c r="G62" s="85"/>
      <c r="H62" s="55"/>
      <c r="I62" s="14" t="s">
        <v>82</v>
      </c>
      <c r="J62" s="21">
        <v>0</v>
      </c>
      <c r="K62" s="21">
        <v>1200.8</v>
      </c>
      <c r="L62" s="21"/>
      <c r="M62" s="21"/>
      <c r="N62" s="42">
        <f t="shared" si="1"/>
        <v>0</v>
      </c>
      <c r="O62" s="157"/>
      <c r="P62" s="158"/>
      <c r="Q62" s="609"/>
      <c r="R62" s="693"/>
      <c r="S62" s="690"/>
      <c r="T62" s="690"/>
    </row>
    <row r="63" spans="1:20" ht="12.75">
      <c r="A63" s="50"/>
      <c r="B63" s="51"/>
      <c r="C63" s="51"/>
      <c r="D63" s="52"/>
      <c r="E63" s="84"/>
      <c r="F63" s="54"/>
      <c r="G63" s="85"/>
      <c r="H63" s="55"/>
      <c r="I63" s="14" t="s">
        <v>283</v>
      </c>
      <c r="J63" s="21">
        <v>0</v>
      </c>
      <c r="K63" s="21"/>
      <c r="L63" s="21"/>
      <c r="M63" s="21"/>
      <c r="N63" s="42">
        <f t="shared" si="1"/>
        <v>0</v>
      </c>
      <c r="O63" s="157"/>
      <c r="P63" s="158"/>
      <c r="Q63" s="609"/>
      <c r="R63" s="693"/>
      <c r="S63" s="690"/>
      <c r="T63" s="690"/>
    </row>
    <row r="64" spans="1:20" ht="12.75">
      <c r="A64" s="50"/>
      <c r="B64" s="51"/>
      <c r="C64" s="51"/>
      <c r="D64" s="52"/>
      <c r="E64" s="84"/>
      <c r="F64" s="54"/>
      <c r="G64" s="85"/>
      <c r="H64" s="55"/>
      <c r="I64" s="14" t="s">
        <v>83</v>
      </c>
      <c r="J64" s="21">
        <v>0</v>
      </c>
      <c r="K64" s="21">
        <v>1200.8</v>
      </c>
      <c r="L64" s="21"/>
      <c r="M64" s="21"/>
      <c r="N64" s="42">
        <f t="shared" si="1"/>
        <v>0</v>
      </c>
      <c r="O64" s="157"/>
      <c r="P64" s="158"/>
      <c r="Q64" s="609"/>
      <c r="R64" s="693"/>
      <c r="S64" s="690"/>
      <c r="T64" s="690"/>
    </row>
    <row r="65" spans="1:20" ht="17.25">
      <c r="A65" s="50"/>
      <c r="B65" s="51"/>
      <c r="C65" s="51"/>
      <c r="D65" s="52"/>
      <c r="E65" s="84"/>
      <c r="F65" s="54"/>
      <c r="G65" s="85"/>
      <c r="H65" s="55"/>
      <c r="I65" s="15" t="s">
        <v>163</v>
      </c>
      <c r="J65" s="21">
        <v>0</v>
      </c>
      <c r="K65" s="21">
        <v>465.19</v>
      </c>
      <c r="L65" s="21"/>
      <c r="M65" s="21"/>
      <c r="N65" s="42">
        <f t="shared" si="1"/>
        <v>0</v>
      </c>
      <c r="O65" s="157"/>
      <c r="P65" s="158"/>
      <c r="Q65" s="609"/>
      <c r="R65" s="693"/>
      <c r="S65" s="690"/>
      <c r="T65" s="690"/>
    </row>
    <row r="66" spans="1:20" ht="12.75">
      <c r="A66" s="50"/>
      <c r="B66" s="51"/>
      <c r="C66" s="51"/>
      <c r="D66" s="52"/>
      <c r="E66" s="84"/>
      <c r="F66" s="54"/>
      <c r="G66" s="85"/>
      <c r="H66" s="55"/>
      <c r="I66" s="14" t="s">
        <v>192</v>
      </c>
      <c r="J66" s="21">
        <v>0</v>
      </c>
      <c r="K66" s="21">
        <v>169</v>
      </c>
      <c r="L66" s="21"/>
      <c r="M66" s="21"/>
      <c r="N66" s="42">
        <f t="shared" si="1"/>
        <v>0</v>
      </c>
      <c r="O66" s="157"/>
      <c r="P66" s="158"/>
      <c r="Q66" s="609"/>
      <c r="R66" s="693"/>
      <c r="S66" s="690"/>
      <c r="T66" s="690"/>
    </row>
    <row r="67" spans="1:20" ht="12.75">
      <c r="A67" s="50"/>
      <c r="B67" s="51"/>
      <c r="C67" s="51"/>
      <c r="D67" s="52"/>
      <c r="E67" s="84"/>
      <c r="F67" s="54"/>
      <c r="G67" s="85"/>
      <c r="H67" s="55"/>
      <c r="I67" s="14" t="s">
        <v>193</v>
      </c>
      <c r="J67" s="21">
        <v>0</v>
      </c>
      <c r="K67" s="21">
        <v>251.34</v>
      </c>
      <c r="L67" s="21"/>
      <c r="M67" s="21"/>
      <c r="N67" s="42">
        <f t="shared" si="1"/>
        <v>0</v>
      </c>
      <c r="O67" s="157"/>
      <c r="P67" s="158"/>
      <c r="Q67" s="609"/>
      <c r="R67" s="693"/>
      <c r="S67" s="690"/>
      <c r="T67" s="690"/>
    </row>
    <row r="68" spans="1:20" ht="12.75">
      <c r="A68" s="50"/>
      <c r="B68" s="51"/>
      <c r="C68" s="51"/>
      <c r="D68" s="52"/>
      <c r="E68" s="84"/>
      <c r="F68" s="54"/>
      <c r="G68" s="85"/>
      <c r="H68" s="55"/>
      <c r="I68" s="14" t="s">
        <v>194</v>
      </c>
      <c r="J68" s="21">
        <v>0</v>
      </c>
      <c r="K68" s="21">
        <v>1200.8</v>
      </c>
      <c r="L68" s="21"/>
      <c r="M68" s="21"/>
      <c r="N68" s="42">
        <f t="shared" si="1"/>
        <v>0</v>
      </c>
      <c r="O68" s="157"/>
      <c r="P68" s="158"/>
      <c r="Q68" s="609"/>
      <c r="R68" s="693"/>
      <c r="S68" s="690"/>
      <c r="T68" s="690"/>
    </row>
    <row r="69" spans="1:20" ht="54" customHeight="1">
      <c r="A69" s="50"/>
      <c r="B69" s="51"/>
      <c r="C69" s="51"/>
      <c r="D69" s="52"/>
      <c r="E69" s="84"/>
      <c r="F69" s="54"/>
      <c r="G69" s="85"/>
      <c r="H69" s="55"/>
      <c r="I69" s="15" t="s">
        <v>84</v>
      </c>
      <c r="J69" s="21">
        <v>0</v>
      </c>
      <c r="K69" s="21">
        <v>1900</v>
      </c>
      <c r="L69" s="21"/>
      <c r="M69" s="21"/>
      <c r="N69" s="42">
        <f t="shared" si="1"/>
        <v>0</v>
      </c>
      <c r="O69" s="157"/>
      <c r="P69" s="158"/>
      <c r="Q69" s="609"/>
      <c r="R69" s="693"/>
      <c r="S69" s="690"/>
      <c r="T69" s="690"/>
    </row>
    <row r="70" spans="1:20" ht="12.75">
      <c r="A70" s="50"/>
      <c r="B70" s="51"/>
      <c r="C70" s="51"/>
      <c r="D70" s="52"/>
      <c r="E70" s="84"/>
      <c r="F70" s="54"/>
      <c r="G70" s="85"/>
      <c r="H70" s="55"/>
      <c r="I70" s="14" t="s">
        <v>195</v>
      </c>
      <c r="J70" s="21">
        <v>0</v>
      </c>
      <c r="K70" s="21">
        <v>160</v>
      </c>
      <c r="L70" s="21"/>
      <c r="M70" s="21"/>
      <c r="N70" s="42">
        <f t="shared" si="1"/>
        <v>0</v>
      </c>
      <c r="O70" s="157"/>
      <c r="P70" s="158"/>
      <c r="Q70" s="609"/>
      <c r="R70" s="693"/>
      <c r="S70" s="690"/>
      <c r="T70" s="690"/>
    </row>
    <row r="71" spans="1:20" ht="12.75">
      <c r="A71" s="50"/>
      <c r="B71" s="51"/>
      <c r="C71" s="51"/>
      <c r="D71" s="52"/>
      <c r="E71" s="84"/>
      <c r="F71" s="54"/>
      <c r="G71" s="85"/>
      <c r="H71" s="55"/>
      <c r="I71" s="14" t="s">
        <v>196</v>
      </c>
      <c r="J71" s="21">
        <v>0</v>
      </c>
      <c r="K71" s="21">
        <v>160</v>
      </c>
      <c r="L71" s="21"/>
      <c r="M71" s="21"/>
      <c r="N71" s="42">
        <f t="shared" si="1"/>
        <v>0</v>
      </c>
      <c r="O71" s="157"/>
      <c r="P71" s="158"/>
      <c r="Q71" s="609"/>
      <c r="R71" s="693"/>
      <c r="S71" s="690"/>
      <c r="T71" s="690"/>
    </row>
    <row r="72" spans="1:20" ht="12.75">
      <c r="A72" s="50"/>
      <c r="B72" s="51"/>
      <c r="C72" s="51"/>
      <c r="D72" s="52"/>
      <c r="E72" s="84"/>
      <c r="F72" s="54"/>
      <c r="G72" s="85"/>
      <c r="H72" s="55"/>
      <c r="I72" s="14" t="s">
        <v>197</v>
      </c>
      <c r="J72" s="21">
        <v>0</v>
      </c>
      <c r="K72" s="21">
        <v>160</v>
      </c>
      <c r="L72" s="21"/>
      <c r="M72" s="21"/>
      <c r="N72" s="42">
        <f t="shared" si="1"/>
        <v>0</v>
      </c>
      <c r="O72" s="157"/>
      <c r="P72" s="158"/>
      <c r="Q72" s="609"/>
      <c r="R72" s="693"/>
      <c r="S72" s="690"/>
      <c r="T72" s="690"/>
    </row>
    <row r="73" spans="1:20" ht="12.75">
      <c r="A73" s="50"/>
      <c r="B73" s="51"/>
      <c r="C73" s="51"/>
      <c r="D73" s="52"/>
      <c r="E73" s="84"/>
      <c r="F73" s="54"/>
      <c r="G73" s="85"/>
      <c r="H73" s="55"/>
      <c r="I73" s="14" t="s">
        <v>198</v>
      </c>
      <c r="J73" s="21">
        <v>0</v>
      </c>
      <c r="K73" s="21">
        <v>428.25</v>
      </c>
      <c r="L73" s="21"/>
      <c r="M73" s="21"/>
      <c r="N73" s="42">
        <f t="shared" si="1"/>
        <v>0</v>
      </c>
      <c r="O73" s="157"/>
      <c r="P73" s="158"/>
      <c r="Q73" s="609"/>
      <c r="R73" s="693"/>
      <c r="S73" s="690"/>
      <c r="T73" s="690"/>
    </row>
    <row r="74" spans="1:20" ht="12.75">
      <c r="A74" s="50"/>
      <c r="B74" s="51"/>
      <c r="C74" s="51"/>
      <c r="D74" s="52"/>
      <c r="E74" s="84"/>
      <c r="F74" s="54"/>
      <c r="G74" s="85"/>
      <c r="H74" s="55"/>
      <c r="I74" s="14" t="s">
        <v>199</v>
      </c>
      <c r="J74" s="21">
        <v>0</v>
      </c>
      <c r="K74" s="21">
        <v>473.72</v>
      </c>
      <c r="L74" s="21"/>
      <c r="M74" s="21"/>
      <c r="N74" s="42">
        <f t="shared" si="1"/>
        <v>0</v>
      </c>
      <c r="O74" s="157"/>
      <c r="P74" s="158"/>
      <c r="Q74" s="609"/>
      <c r="R74" s="693"/>
      <c r="S74" s="690"/>
      <c r="T74" s="690"/>
    </row>
    <row r="75" spans="1:20" ht="12.75">
      <c r="A75" s="50"/>
      <c r="B75" s="51"/>
      <c r="C75" s="51"/>
      <c r="D75" s="52"/>
      <c r="E75" s="84"/>
      <c r="F75" s="54"/>
      <c r="G75" s="85"/>
      <c r="H75" s="55"/>
      <c r="I75" s="14" t="s">
        <v>200</v>
      </c>
      <c r="J75" s="21">
        <v>0</v>
      </c>
      <c r="K75" s="21">
        <v>1200.8</v>
      </c>
      <c r="L75" s="21"/>
      <c r="M75" s="21"/>
      <c r="N75" s="42">
        <f t="shared" si="1"/>
        <v>0</v>
      </c>
      <c r="O75" s="157"/>
      <c r="P75" s="158"/>
      <c r="Q75" s="609"/>
      <c r="R75" s="693"/>
      <c r="S75" s="690"/>
      <c r="T75" s="690"/>
    </row>
    <row r="76" spans="1:20" ht="12.75">
      <c r="A76" s="50"/>
      <c r="B76" s="51"/>
      <c r="C76" s="51"/>
      <c r="D76" s="52"/>
      <c r="E76" s="84"/>
      <c r="F76" s="54"/>
      <c r="G76" s="85"/>
      <c r="H76" s="55"/>
      <c r="I76" s="14" t="s">
        <v>201</v>
      </c>
      <c r="J76" s="21">
        <v>0</v>
      </c>
      <c r="K76" s="21">
        <v>430</v>
      </c>
      <c r="L76" s="21"/>
      <c r="M76" s="21"/>
      <c r="N76" s="42">
        <f t="shared" si="1"/>
        <v>0</v>
      </c>
      <c r="O76" s="157"/>
      <c r="P76" s="158"/>
      <c r="Q76" s="609"/>
      <c r="R76" s="693"/>
      <c r="S76" s="690"/>
      <c r="T76" s="690"/>
    </row>
    <row r="77" spans="1:20" ht="12.75">
      <c r="A77" s="50"/>
      <c r="B77" s="51"/>
      <c r="C77" s="51"/>
      <c r="D77" s="52"/>
      <c r="E77" s="84"/>
      <c r="F77" s="54"/>
      <c r="G77" s="85"/>
      <c r="H77" s="55"/>
      <c r="I77" s="14" t="s">
        <v>85</v>
      </c>
      <c r="J77" s="21">
        <v>0</v>
      </c>
      <c r="K77" s="21">
        <v>473.72</v>
      </c>
      <c r="L77" s="21"/>
      <c r="M77" s="21"/>
      <c r="N77" s="42">
        <f t="shared" si="1"/>
        <v>0</v>
      </c>
      <c r="O77" s="157"/>
      <c r="P77" s="158"/>
      <c r="Q77" s="609"/>
      <c r="R77" s="693"/>
      <c r="S77" s="690"/>
      <c r="T77" s="690"/>
    </row>
    <row r="78" spans="1:20" ht="12.75">
      <c r="A78" s="50"/>
      <c r="B78" s="51"/>
      <c r="C78" s="51"/>
      <c r="D78" s="52"/>
      <c r="E78" s="84"/>
      <c r="F78" s="54"/>
      <c r="G78" s="85"/>
      <c r="H78" s="55"/>
      <c r="I78" s="14" t="s">
        <v>86</v>
      </c>
      <c r="J78" s="21">
        <v>0</v>
      </c>
      <c r="K78" s="21">
        <v>1200.8</v>
      </c>
      <c r="L78" s="21"/>
      <c r="M78" s="21"/>
      <c r="N78" s="42">
        <f t="shared" si="1"/>
        <v>0</v>
      </c>
      <c r="O78" s="157"/>
      <c r="P78" s="158"/>
      <c r="Q78" s="609"/>
      <c r="R78" s="693"/>
      <c r="S78" s="690"/>
      <c r="T78" s="690"/>
    </row>
    <row r="79" spans="1:20" ht="12.75">
      <c r="A79" s="50"/>
      <c r="B79" s="51"/>
      <c r="C79" s="51"/>
      <c r="D79" s="52"/>
      <c r="E79" s="84"/>
      <c r="F79" s="54"/>
      <c r="G79" s="85"/>
      <c r="H79" s="55"/>
      <c r="I79" s="14" t="s">
        <v>202</v>
      </c>
      <c r="J79" s="21">
        <v>0</v>
      </c>
      <c r="K79" s="21">
        <v>352</v>
      </c>
      <c r="L79" s="21"/>
      <c r="M79" s="21"/>
      <c r="N79" s="42">
        <f t="shared" si="1"/>
        <v>0</v>
      </c>
      <c r="O79" s="157"/>
      <c r="P79" s="158"/>
      <c r="Q79" s="609"/>
      <c r="R79" s="693"/>
      <c r="S79" s="690"/>
      <c r="T79" s="690"/>
    </row>
    <row r="80" spans="1:20" ht="12.75">
      <c r="A80" s="50"/>
      <c r="B80" s="51"/>
      <c r="C80" s="51"/>
      <c r="D80" s="52"/>
      <c r="E80" s="84"/>
      <c r="F80" s="54"/>
      <c r="G80" s="85"/>
      <c r="H80" s="55"/>
      <c r="I80" s="14" t="s">
        <v>203</v>
      </c>
      <c r="J80" s="21">
        <v>0</v>
      </c>
      <c r="K80" s="21">
        <v>166.57</v>
      </c>
      <c r="L80" s="21"/>
      <c r="M80" s="21"/>
      <c r="N80" s="42">
        <f t="shared" si="1"/>
        <v>0</v>
      </c>
      <c r="O80" s="157"/>
      <c r="P80" s="158"/>
      <c r="Q80" s="609"/>
      <c r="R80" s="693"/>
      <c r="S80" s="690"/>
      <c r="T80" s="690"/>
    </row>
    <row r="81" spans="1:20" ht="12.75">
      <c r="A81" s="50"/>
      <c r="B81" s="51"/>
      <c r="C81" s="51"/>
      <c r="D81" s="52"/>
      <c r="E81" s="84"/>
      <c r="F81" s="54"/>
      <c r="G81" s="85"/>
      <c r="H81" s="55"/>
      <c r="I81" s="14" t="s">
        <v>204</v>
      </c>
      <c r="J81" s="21">
        <v>0</v>
      </c>
      <c r="K81" s="21">
        <v>172.41</v>
      </c>
      <c r="L81" s="21"/>
      <c r="M81" s="21"/>
      <c r="N81" s="42">
        <f t="shared" si="1"/>
        <v>0</v>
      </c>
      <c r="O81" s="157"/>
      <c r="P81" s="158"/>
      <c r="Q81" s="609"/>
      <c r="R81" s="693"/>
      <c r="S81" s="690"/>
      <c r="T81" s="690"/>
    </row>
    <row r="82" spans="1:20" ht="12.75">
      <c r="A82" s="50"/>
      <c r="B82" s="51"/>
      <c r="C82" s="51"/>
      <c r="D82" s="52"/>
      <c r="E82" s="84"/>
      <c r="F82" s="54"/>
      <c r="G82" s="85"/>
      <c r="H82" s="55"/>
      <c r="I82" s="14" t="s">
        <v>205</v>
      </c>
      <c r="J82" s="21">
        <v>0</v>
      </c>
      <c r="K82" s="21">
        <v>166.57</v>
      </c>
      <c r="L82" s="21"/>
      <c r="M82" s="21"/>
      <c r="N82" s="42">
        <f t="shared" si="1"/>
        <v>0</v>
      </c>
      <c r="O82" s="157"/>
      <c r="P82" s="158"/>
      <c r="Q82" s="609"/>
      <c r="R82" s="693"/>
      <c r="S82" s="690"/>
      <c r="T82" s="690"/>
    </row>
    <row r="83" spans="1:20" ht="12.75">
      <c r="A83" s="50"/>
      <c r="B83" s="51"/>
      <c r="C83" s="51"/>
      <c r="D83" s="52"/>
      <c r="E83" s="84"/>
      <c r="F83" s="54"/>
      <c r="G83" s="85"/>
      <c r="H83" s="55"/>
      <c r="I83" s="14" t="s">
        <v>87</v>
      </c>
      <c r="J83" s="21">
        <v>0</v>
      </c>
      <c r="K83" s="21">
        <v>251.34</v>
      </c>
      <c r="L83" s="21"/>
      <c r="M83" s="21"/>
      <c r="N83" s="42">
        <f t="shared" si="1"/>
        <v>0</v>
      </c>
      <c r="O83" s="157"/>
      <c r="P83" s="158"/>
      <c r="Q83" s="609"/>
      <c r="R83" s="693"/>
      <c r="S83" s="690"/>
      <c r="T83" s="690"/>
    </row>
    <row r="84" spans="1:20" ht="12.75">
      <c r="A84" s="50"/>
      <c r="B84" s="51"/>
      <c r="C84" s="51"/>
      <c r="D84" s="52"/>
      <c r="E84" s="84"/>
      <c r="F84" s="54"/>
      <c r="G84" s="85"/>
      <c r="H84" s="55"/>
      <c r="I84" s="14" t="s">
        <v>86</v>
      </c>
      <c r="J84" s="21">
        <v>0</v>
      </c>
      <c r="K84" s="21">
        <v>1200.8</v>
      </c>
      <c r="L84" s="21"/>
      <c r="M84" s="21"/>
      <c r="N84" s="42">
        <f t="shared" si="1"/>
        <v>0</v>
      </c>
      <c r="O84" s="157"/>
      <c r="P84" s="158"/>
      <c r="Q84" s="609"/>
      <c r="R84" s="693"/>
      <c r="S84" s="690"/>
      <c r="T84" s="690"/>
    </row>
    <row r="85" spans="1:20" ht="12.75">
      <c r="A85" s="50"/>
      <c r="B85" s="51"/>
      <c r="C85" s="51"/>
      <c r="D85" s="52"/>
      <c r="E85" s="84"/>
      <c r="F85" s="54"/>
      <c r="G85" s="85"/>
      <c r="H85" s="55"/>
      <c r="I85" s="14" t="s">
        <v>88</v>
      </c>
      <c r="J85" s="21">
        <v>0</v>
      </c>
      <c r="K85" s="21">
        <v>1200.8</v>
      </c>
      <c r="L85" s="21"/>
      <c r="M85" s="21"/>
      <c r="N85" s="42">
        <f t="shared" si="1"/>
        <v>0</v>
      </c>
      <c r="O85" s="157"/>
      <c r="P85" s="158"/>
      <c r="Q85" s="609"/>
      <c r="R85" s="693"/>
      <c r="S85" s="690"/>
      <c r="T85" s="690"/>
    </row>
    <row r="86" spans="1:20" ht="12.75">
      <c r="A86" s="50"/>
      <c r="B86" s="51"/>
      <c r="C86" s="51"/>
      <c r="D86" s="52"/>
      <c r="E86" s="84"/>
      <c r="F86" s="54"/>
      <c r="G86" s="85"/>
      <c r="H86" s="55"/>
      <c r="I86" s="14" t="s">
        <v>206</v>
      </c>
      <c r="J86" s="21">
        <v>0</v>
      </c>
      <c r="K86" s="21">
        <v>301.5</v>
      </c>
      <c r="L86" s="21"/>
      <c r="M86" s="21"/>
      <c r="N86" s="42">
        <f t="shared" si="1"/>
        <v>0</v>
      </c>
      <c r="O86" s="157"/>
      <c r="P86" s="158"/>
      <c r="Q86" s="609"/>
      <c r="R86" s="693"/>
      <c r="S86" s="690"/>
      <c r="T86" s="690"/>
    </row>
    <row r="87" spans="1:20" ht="17.25">
      <c r="A87" s="50"/>
      <c r="B87" s="51"/>
      <c r="C87" s="51"/>
      <c r="D87" s="52"/>
      <c r="E87" s="84"/>
      <c r="F87" s="54"/>
      <c r="G87" s="85"/>
      <c r="H87" s="55"/>
      <c r="I87" s="15" t="s">
        <v>89</v>
      </c>
      <c r="J87" s="21">
        <v>0</v>
      </c>
      <c r="K87" s="21">
        <v>676.77</v>
      </c>
      <c r="L87" s="21"/>
      <c r="M87" s="21"/>
      <c r="N87" s="42">
        <f t="shared" si="1"/>
        <v>0</v>
      </c>
      <c r="O87" s="157"/>
      <c r="P87" s="158"/>
      <c r="Q87" s="609"/>
      <c r="R87" s="693"/>
      <c r="S87" s="690"/>
      <c r="T87" s="690"/>
    </row>
    <row r="88" spans="1:20" ht="17.25">
      <c r="A88" s="50"/>
      <c r="B88" s="51"/>
      <c r="C88" s="51"/>
      <c r="D88" s="52"/>
      <c r="E88" s="84"/>
      <c r="F88" s="54"/>
      <c r="G88" s="85"/>
      <c r="H88" s="55"/>
      <c r="I88" s="15" t="s">
        <v>90</v>
      </c>
      <c r="J88" s="21">
        <v>0</v>
      </c>
      <c r="K88" s="21">
        <v>317.73</v>
      </c>
      <c r="L88" s="21"/>
      <c r="M88" s="21"/>
      <c r="N88" s="42">
        <f t="shared" si="1"/>
        <v>0</v>
      </c>
      <c r="O88" s="157"/>
      <c r="P88" s="158"/>
      <c r="Q88" s="609"/>
      <c r="R88" s="693"/>
      <c r="S88" s="690"/>
      <c r="T88" s="690"/>
    </row>
    <row r="89" spans="1:20" ht="17.25">
      <c r="A89" s="50"/>
      <c r="B89" s="51"/>
      <c r="C89" s="51"/>
      <c r="D89" s="52"/>
      <c r="E89" s="84"/>
      <c r="F89" s="54"/>
      <c r="G89" s="85"/>
      <c r="H89" s="55"/>
      <c r="I89" s="15" t="s">
        <v>91</v>
      </c>
      <c r="J89" s="21">
        <v>0</v>
      </c>
      <c r="K89" s="21">
        <v>313.73</v>
      </c>
      <c r="L89" s="21"/>
      <c r="M89" s="21"/>
      <c r="N89" s="42">
        <f t="shared" si="1"/>
        <v>0</v>
      </c>
      <c r="O89" s="157"/>
      <c r="P89" s="158"/>
      <c r="Q89" s="609"/>
      <c r="R89" s="693"/>
      <c r="S89" s="690"/>
      <c r="T89" s="690"/>
    </row>
    <row r="90" spans="1:20" ht="12.75">
      <c r="A90" s="50"/>
      <c r="B90" s="51"/>
      <c r="C90" s="51"/>
      <c r="D90" s="52"/>
      <c r="E90" s="84"/>
      <c r="F90" s="54"/>
      <c r="G90" s="85"/>
      <c r="H90" s="55"/>
      <c r="I90" s="14" t="s">
        <v>92</v>
      </c>
      <c r="J90" s="21">
        <v>0</v>
      </c>
      <c r="K90" s="21">
        <v>95.51</v>
      </c>
      <c r="L90" s="21"/>
      <c r="M90" s="21"/>
      <c r="N90" s="42">
        <f t="shared" si="1"/>
        <v>0</v>
      </c>
      <c r="O90" s="157"/>
      <c r="P90" s="158"/>
      <c r="Q90" s="609"/>
      <c r="R90" s="693"/>
      <c r="S90" s="690"/>
      <c r="T90" s="690"/>
    </row>
    <row r="91" spans="1:20" ht="12.75">
      <c r="A91" s="50"/>
      <c r="B91" s="51"/>
      <c r="C91" s="51"/>
      <c r="D91" s="52"/>
      <c r="E91" s="84"/>
      <c r="F91" s="54"/>
      <c r="G91" s="85"/>
      <c r="H91" s="55"/>
      <c r="I91" s="14" t="s">
        <v>93</v>
      </c>
      <c r="J91" s="21">
        <v>0</v>
      </c>
      <c r="K91" s="21">
        <v>95.51</v>
      </c>
      <c r="L91" s="21"/>
      <c r="M91" s="21"/>
      <c r="N91" s="42">
        <f t="shared" si="1"/>
        <v>0</v>
      </c>
      <c r="O91" s="157"/>
      <c r="P91" s="158"/>
      <c r="Q91" s="609"/>
      <c r="R91" s="693"/>
      <c r="S91" s="690"/>
      <c r="T91" s="690"/>
    </row>
    <row r="92" spans="1:20" ht="12.75">
      <c r="A92" s="50"/>
      <c r="B92" s="51"/>
      <c r="C92" s="51"/>
      <c r="D92" s="52"/>
      <c r="E92" s="84"/>
      <c r="F92" s="54"/>
      <c r="G92" s="85"/>
      <c r="H92" s="55"/>
      <c r="I92" s="14" t="s">
        <v>94</v>
      </c>
      <c r="J92" s="21">
        <v>0</v>
      </c>
      <c r="K92" s="21">
        <v>95.51</v>
      </c>
      <c r="L92" s="21"/>
      <c r="M92" s="21"/>
      <c r="N92" s="42">
        <f t="shared" si="1"/>
        <v>0</v>
      </c>
      <c r="O92" s="157"/>
      <c r="P92" s="158"/>
      <c r="Q92" s="609"/>
      <c r="R92" s="693"/>
      <c r="S92" s="690"/>
      <c r="T92" s="690"/>
    </row>
    <row r="93" spans="1:20" ht="12.75">
      <c r="A93" s="50"/>
      <c r="B93" s="51"/>
      <c r="C93" s="51"/>
      <c r="D93" s="52"/>
      <c r="E93" s="84"/>
      <c r="F93" s="54"/>
      <c r="G93" s="85"/>
      <c r="H93" s="55"/>
      <c r="I93" s="14" t="s">
        <v>95</v>
      </c>
      <c r="J93" s="21">
        <v>0</v>
      </c>
      <c r="K93" s="21">
        <v>232.42</v>
      </c>
      <c r="L93" s="21"/>
      <c r="M93" s="21"/>
      <c r="N93" s="42">
        <f t="shared" si="1"/>
        <v>0</v>
      </c>
      <c r="O93" s="157"/>
      <c r="P93" s="158"/>
      <c r="Q93" s="609"/>
      <c r="R93" s="693"/>
      <c r="S93" s="690"/>
      <c r="T93" s="690"/>
    </row>
    <row r="94" spans="1:20" ht="12.75">
      <c r="A94" s="50"/>
      <c r="B94" s="51"/>
      <c r="C94" s="51"/>
      <c r="D94" s="52"/>
      <c r="E94" s="84"/>
      <c r="F94" s="54"/>
      <c r="G94" s="85"/>
      <c r="H94" s="55"/>
      <c r="I94" s="14" t="s">
        <v>96</v>
      </c>
      <c r="J94" s="21">
        <v>0</v>
      </c>
      <c r="K94" s="21">
        <v>95.51</v>
      </c>
      <c r="L94" s="21"/>
      <c r="M94" s="21"/>
      <c r="N94" s="42">
        <f t="shared" si="1"/>
        <v>0</v>
      </c>
      <c r="O94" s="157"/>
      <c r="P94" s="158"/>
      <c r="Q94" s="609"/>
      <c r="R94" s="693"/>
      <c r="S94" s="690"/>
      <c r="T94" s="690"/>
    </row>
    <row r="95" spans="1:20" ht="17.25">
      <c r="A95" s="50"/>
      <c r="B95" s="51"/>
      <c r="C95" s="51"/>
      <c r="D95" s="52"/>
      <c r="E95" s="84"/>
      <c r="F95" s="54"/>
      <c r="G95" s="85"/>
      <c r="H95" s="55"/>
      <c r="I95" s="15" t="s">
        <v>98</v>
      </c>
      <c r="J95" s="21">
        <v>0</v>
      </c>
      <c r="K95" s="21">
        <v>102</v>
      </c>
      <c r="L95" s="21"/>
      <c r="M95" s="21"/>
      <c r="N95" s="42">
        <f t="shared" si="1"/>
        <v>0</v>
      </c>
      <c r="O95" s="157"/>
      <c r="P95" s="158"/>
      <c r="Q95" s="609"/>
      <c r="R95" s="693"/>
      <c r="S95" s="690"/>
      <c r="T95" s="690"/>
    </row>
    <row r="96" spans="1:20" ht="17.25">
      <c r="A96" s="50"/>
      <c r="B96" s="51"/>
      <c r="C96" s="51"/>
      <c r="D96" s="52"/>
      <c r="E96" s="84"/>
      <c r="F96" s="54"/>
      <c r="G96" s="85"/>
      <c r="H96" s="55"/>
      <c r="I96" s="15" t="s">
        <v>99</v>
      </c>
      <c r="J96" s="21">
        <v>0</v>
      </c>
      <c r="K96" s="21">
        <v>102</v>
      </c>
      <c r="L96" s="21"/>
      <c r="M96" s="21"/>
      <c r="N96" s="42">
        <f t="shared" si="1"/>
        <v>0</v>
      </c>
      <c r="O96" s="157"/>
      <c r="P96" s="158"/>
      <c r="Q96" s="609"/>
      <c r="R96" s="693"/>
      <c r="S96" s="690"/>
      <c r="T96" s="690"/>
    </row>
    <row r="97" spans="1:20" ht="17.25">
      <c r="A97" s="50"/>
      <c r="B97" s="51"/>
      <c r="C97" s="51"/>
      <c r="D97" s="52"/>
      <c r="E97" s="84"/>
      <c r="F97" s="54"/>
      <c r="G97" s="85"/>
      <c r="H97" s="55"/>
      <c r="I97" s="15" t="s">
        <v>100</v>
      </c>
      <c r="J97" s="21">
        <v>0</v>
      </c>
      <c r="K97" s="21">
        <v>102</v>
      </c>
      <c r="L97" s="21"/>
      <c r="M97" s="21"/>
      <c r="N97" s="42">
        <f t="shared" si="1"/>
        <v>0</v>
      </c>
      <c r="O97" s="157"/>
      <c r="P97" s="158"/>
      <c r="Q97" s="609"/>
      <c r="R97" s="693"/>
      <c r="S97" s="690"/>
      <c r="T97" s="690"/>
    </row>
    <row r="98" spans="1:20" ht="17.25">
      <c r="A98" s="50"/>
      <c r="B98" s="51"/>
      <c r="C98" s="51"/>
      <c r="D98" s="52"/>
      <c r="E98" s="84"/>
      <c r="F98" s="54"/>
      <c r="G98" s="85"/>
      <c r="H98" s="55"/>
      <c r="I98" s="15" t="s">
        <v>97</v>
      </c>
      <c r="J98" s="21">
        <v>0</v>
      </c>
      <c r="K98" s="21">
        <v>177</v>
      </c>
      <c r="L98" s="21"/>
      <c r="M98" s="21"/>
      <c r="N98" s="42">
        <f t="shared" si="1"/>
        <v>0</v>
      </c>
      <c r="O98" s="157"/>
      <c r="P98" s="158"/>
      <c r="Q98" s="609"/>
      <c r="R98" s="693"/>
      <c r="S98" s="690"/>
      <c r="T98" s="690"/>
    </row>
    <row r="99" spans="1:20" ht="12.75">
      <c r="A99" s="534"/>
      <c r="B99" s="98"/>
      <c r="C99" s="51"/>
      <c r="D99" s="52"/>
      <c r="E99" s="84"/>
      <c r="F99" s="54"/>
      <c r="G99" s="85"/>
      <c r="H99" s="55"/>
      <c r="I99" s="15"/>
      <c r="J99" s="21"/>
      <c r="K99" s="21"/>
      <c r="L99" s="21"/>
      <c r="M99" s="21"/>
      <c r="N99" s="42"/>
      <c r="O99" s="157"/>
      <c r="P99" s="158"/>
      <c r="Q99" s="609"/>
      <c r="R99" s="693"/>
      <c r="S99" s="690"/>
      <c r="T99" s="690"/>
    </row>
    <row r="100" spans="1:20" ht="12.75">
      <c r="A100" s="534"/>
      <c r="B100" s="98"/>
      <c r="C100" s="51"/>
      <c r="D100" s="52"/>
      <c r="E100" s="84"/>
      <c r="F100" s="54"/>
      <c r="G100" s="85"/>
      <c r="H100" s="55"/>
      <c r="I100" s="15"/>
      <c r="J100" s="21"/>
      <c r="K100" s="21"/>
      <c r="L100" s="21"/>
      <c r="M100" s="21"/>
      <c r="N100" s="42"/>
      <c r="O100" s="157"/>
      <c r="P100" s="158"/>
      <c r="Q100" s="609"/>
      <c r="R100" s="693"/>
      <c r="S100" s="690"/>
      <c r="T100" s="690"/>
    </row>
    <row r="101" spans="1:20" ht="12.75">
      <c r="A101" s="534"/>
      <c r="B101" s="98"/>
      <c r="C101" s="51"/>
      <c r="D101" s="52"/>
      <c r="E101" s="84"/>
      <c r="F101" s="54"/>
      <c r="G101" s="85"/>
      <c r="H101" s="55"/>
      <c r="I101" s="183" t="s">
        <v>301</v>
      </c>
      <c r="J101" s="175">
        <v>300</v>
      </c>
      <c r="K101" s="175">
        <v>234.91</v>
      </c>
      <c r="L101" s="175">
        <v>46.0841</v>
      </c>
      <c r="M101" s="175">
        <v>1.04</v>
      </c>
      <c r="N101" s="203">
        <f>J101*K101*L101*M101</f>
        <v>3377592.1704720003</v>
      </c>
      <c r="O101" s="598">
        <v>0</v>
      </c>
      <c r="P101" s="158">
        <f>K101*L101*O101*M101</f>
        <v>0</v>
      </c>
      <c r="Q101" s="609"/>
      <c r="R101" s="689">
        <v>100</v>
      </c>
      <c r="S101" s="690">
        <f>O101+R101</f>
        <v>100</v>
      </c>
      <c r="T101" s="690"/>
    </row>
    <row r="102" spans="1:20" ht="13.5" thickBot="1">
      <c r="A102" s="534"/>
      <c r="B102" s="98"/>
      <c r="C102" s="57"/>
      <c r="D102" s="58"/>
      <c r="E102" s="88"/>
      <c r="F102" s="59"/>
      <c r="G102" s="89"/>
      <c r="H102" s="60"/>
      <c r="I102" s="183" t="s">
        <v>302</v>
      </c>
      <c r="J102" s="175">
        <v>100</v>
      </c>
      <c r="K102" s="175">
        <v>234.91</v>
      </c>
      <c r="L102" s="175">
        <v>11.1865</v>
      </c>
      <c r="M102" s="175">
        <v>1.04</v>
      </c>
      <c r="N102" s="203">
        <f>J102*K102*L102*M102</f>
        <v>273293.35436000006</v>
      </c>
      <c r="O102" s="598">
        <v>0</v>
      </c>
      <c r="P102" s="158">
        <f>K102*L102*O102*M102</f>
        <v>0</v>
      </c>
      <c r="Q102" s="609"/>
      <c r="R102" s="689">
        <v>100</v>
      </c>
      <c r="S102" s="690">
        <f>O102+R102</f>
        <v>100</v>
      </c>
      <c r="T102" s="690"/>
    </row>
    <row r="103" spans="1:20" ht="116.25" thickBot="1">
      <c r="A103" s="78" t="s">
        <v>0</v>
      </c>
      <c r="B103" s="79" t="s">
        <v>5</v>
      </c>
      <c r="C103" s="79" t="s">
        <v>3</v>
      </c>
      <c r="D103" s="439" t="s">
        <v>165</v>
      </c>
      <c r="E103" s="440" t="s">
        <v>102</v>
      </c>
      <c r="F103" s="409" t="s">
        <v>242</v>
      </c>
      <c r="G103" s="410" t="s">
        <v>170</v>
      </c>
      <c r="H103" s="408" t="s">
        <v>287</v>
      </c>
      <c r="I103" s="31"/>
      <c r="J103" s="29">
        <f>J104+J105+J106+J107+J108+J109+J110+J111+J112+J113+J115+J117+J118+J119+J120+J121+J122+J123+J124+J125+J127+J128+J129+J126+J116+J114</f>
        <v>3000</v>
      </c>
      <c r="K103" s="444"/>
      <c r="L103" s="476"/>
      <c r="M103" s="476"/>
      <c r="N103" s="38">
        <f>N104+N105+N106+N107+N108+N109+N110+N111+N112+N113+N115+N117+N118+N119+N120+N121+N122+N123+N124+N125+N127+N128+N129+N116+N114+N126</f>
        <v>119527.2</v>
      </c>
      <c r="O103" s="254">
        <f>O104+O105+O106+O107+O108+O109+O110+O111+O112+O113+O115+O117+O118+O119+O120+O121+O122+O123+O124+O125+O127+O128+O129+O126+O116+O114</f>
        <v>0</v>
      </c>
      <c r="P103" s="43">
        <f>P104+P105+P106+P107+P108+P109+P110+P111+P112+P113+P115+P117+P118+P119+P120+P121+P122+P123+P124+P125+P127+P128+P129+P126+P116+P114</f>
        <v>0</v>
      </c>
      <c r="Q103" s="607"/>
      <c r="R103" s="697">
        <f>R104+R105+R106+R107+R108+R109+R110+R111+R112+R113+R115+R117+R118+R119+R120+R121+R122+R123+R124+R125+R127+R128+R129+R126+R116+R114</f>
        <v>0</v>
      </c>
      <c r="S103" s="692">
        <f>O103+R103</f>
        <v>0</v>
      </c>
      <c r="T103" s="692">
        <f>S103*100/J103</f>
        <v>0</v>
      </c>
    </row>
    <row r="104" spans="1:20" ht="16.5">
      <c r="A104" s="44"/>
      <c r="B104" s="45"/>
      <c r="C104" s="45"/>
      <c r="D104" s="395"/>
      <c r="E104" s="456"/>
      <c r="F104" s="397"/>
      <c r="G104" s="397"/>
      <c r="H104" s="392"/>
      <c r="I104" s="458" t="s">
        <v>103</v>
      </c>
      <c r="J104" s="28">
        <v>0</v>
      </c>
      <c r="K104" s="28"/>
      <c r="L104" s="28"/>
      <c r="M104" s="28"/>
      <c r="N104" s="39">
        <f>J104*K104</f>
        <v>0</v>
      </c>
      <c r="O104" s="157"/>
      <c r="P104" s="158"/>
      <c r="Q104" s="609"/>
      <c r="R104" s="693"/>
      <c r="S104" s="690"/>
      <c r="T104" s="690"/>
    </row>
    <row r="105" spans="1:20" ht="12.75">
      <c r="A105" s="50"/>
      <c r="B105" s="51"/>
      <c r="C105" s="51"/>
      <c r="D105" s="445"/>
      <c r="E105" s="457"/>
      <c r="F105" s="447"/>
      <c r="G105" s="447"/>
      <c r="H105" s="449"/>
      <c r="I105" s="34" t="s">
        <v>104</v>
      </c>
      <c r="J105" s="28">
        <v>0</v>
      </c>
      <c r="K105" s="28"/>
      <c r="L105" s="28"/>
      <c r="M105" s="28"/>
      <c r="N105" s="39">
        <f aca="true" t="shared" si="2" ref="N105:N129">J105*K105</f>
        <v>0</v>
      </c>
      <c r="O105" s="160"/>
      <c r="P105" s="158"/>
      <c r="Q105" s="609"/>
      <c r="R105" s="693"/>
      <c r="S105" s="690"/>
      <c r="T105" s="690"/>
    </row>
    <row r="106" spans="1:20" ht="12.75">
      <c r="A106" s="50"/>
      <c r="B106" s="51"/>
      <c r="C106" s="51"/>
      <c r="D106" s="445"/>
      <c r="E106" s="457"/>
      <c r="F106" s="447"/>
      <c r="G106" s="447"/>
      <c r="H106" s="449"/>
      <c r="I106" s="31" t="s">
        <v>109</v>
      </c>
      <c r="J106" s="28">
        <v>0</v>
      </c>
      <c r="K106" s="28"/>
      <c r="L106" s="28"/>
      <c r="M106" s="28"/>
      <c r="N106" s="39">
        <f t="shared" si="2"/>
        <v>0</v>
      </c>
      <c r="O106" s="162"/>
      <c r="P106" s="158"/>
      <c r="Q106" s="609"/>
      <c r="R106" s="693"/>
      <c r="S106" s="690"/>
      <c r="T106" s="690"/>
    </row>
    <row r="107" spans="1:20" ht="16.5">
      <c r="A107" s="50"/>
      <c r="B107" s="51"/>
      <c r="C107" s="51"/>
      <c r="D107" s="445"/>
      <c r="E107" s="457"/>
      <c r="F107" s="447"/>
      <c r="G107" s="447"/>
      <c r="H107" s="449"/>
      <c r="I107" s="399" t="s">
        <v>208</v>
      </c>
      <c r="J107" s="28">
        <v>0</v>
      </c>
      <c r="K107" s="28"/>
      <c r="L107" s="28"/>
      <c r="M107" s="28"/>
      <c r="N107" s="39">
        <f t="shared" si="2"/>
        <v>0</v>
      </c>
      <c r="O107" s="157"/>
      <c r="P107" s="158"/>
      <c r="Q107" s="609"/>
      <c r="R107" s="693"/>
      <c r="S107" s="690"/>
      <c r="T107" s="690"/>
    </row>
    <row r="108" spans="1:20" ht="12.75">
      <c r="A108" s="50"/>
      <c r="B108" s="51"/>
      <c r="C108" s="51"/>
      <c r="D108" s="445"/>
      <c r="E108" s="457"/>
      <c r="F108" s="447"/>
      <c r="G108" s="447"/>
      <c r="H108" s="449"/>
      <c r="I108" s="31" t="s">
        <v>108</v>
      </c>
      <c r="J108" s="28">
        <v>0</v>
      </c>
      <c r="K108" s="28"/>
      <c r="L108" s="28"/>
      <c r="M108" s="28"/>
      <c r="N108" s="39">
        <f t="shared" si="2"/>
        <v>0</v>
      </c>
      <c r="O108" s="157"/>
      <c r="P108" s="158"/>
      <c r="Q108" s="609"/>
      <c r="R108" s="693"/>
      <c r="S108" s="690"/>
      <c r="T108" s="690"/>
    </row>
    <row r="109" spans="1:20" ht="12.75">
      <c r="A109" s="50"/>
      <c r="B109" s="51"/>
      <c r="C109" s="51"/>
      <c r="D109" s="445"/>
      <c r="E109" s="457"/>
      <c r="F109" s="447"/>
      <c r="G109" s="447"/>
      <c r="H109" s="449"/>
      <c r="I109" s="31" t="s">
        <v>209</v>
      </c>
      <c r="J109" s="28">
        <v>0</v>
      </c>
      <c r="K109" s="28"/>
      <c r="L109" s="28"/>
      <c r="M109" s="28"/>
      <c r="N109" s="39">
        <f t="shared" si="2"/>
        <v>0</v>
      </c>
      <c r="O109" s="157"/>
      <c r="P109" s="158"/>
      <c r="Q109" s="609"/>
      <c r="R109" s="693"/>
      <c r="S109" s="690"/>
      <c r="T109" s="690"/>
    </row>
    <row r="110" spans="1:20" ht="12.75">
      <c r="A110" s="50"/>
      <c r="B110" s="51"/>
      <c r="C110" s="51"/>
      <c r="D110" s="445"/>
      <c r="E110" s="457"/>
      <c r="F110" s="447"/>
      <c r="G110" s="447"/>
      <c r="H110" s="449"/>
      <c r="I110" s="31" t="s">
        <v>107</v>
      </c>
      <c r="J110" s="28">
        <v>0</v>
      </c>
      <c r="K110" s="28"/>
      <c r="L110" s="28"/>
      <c r="M110" s="28"/>
      <c r="N110" s="39">
        <f t="shared" si="2"/>
        <v>0</v>
      </c>
      <c r="O110" s="157"/>
      <c r="P110" s="158"/>
      <c r="Q110" s="609"/>
      <c r="R110" s="693"/>
      <c r="S110" s="690"/>
      <c r="T110" s="690"/>
    </row>
    <row r="111" spans="1:20" ht="12.75">
      <c r="A111" s="50"/>
      <c r="B111" s="51"/>
      <c r="C111" s="51"/>
      <c r="D111" s="445"/>
      <c r="E111" s="457"/>
      <c r="F111" s="447"/>
      <c r="G111" s="447"/>
      <c r="H111" s="449"/>
      <c r="I111" s="31" t="s">
        <v>106</v>
      </c>
      <c r="J111" s="28">
        <v>0</v>
      </c>
      <c r="K111" s="28"/>
      <c r="L111" s="28"/>
      <c r="M111" s="28"/>
      <c r="N111" s="39">
        <f t="shared" si="2"/>
        <v>0</v>
      </c>
      <c r="O111" s="157"/>
      <c r="P111" s="158"/>
      <c r="Q111" s="609"/>
      <c r="R111" s="693"/>
      <c r="S111" s="690"/>
      <c r="T111" s="690"/>
    </row>
    <row r="112" spans="1:20" ht="12.75">
      <c r="A112" s="50"/>
      <c r="B112" s="51"/>
      <c r="C112" s="51"/>
      <c r="D112" s="445"/>
      <c r="E112" s="457"/>
      <c r="F112" s="447"/>
      <c r="G112" s="447"/>
      <c r="H112" s="449"/>
      <c r="I112" s="34" t="s">
        <v>110</v>
      </c>
      <c r="J112" s="28">
        <v>0</v>
      </c>
      <c r="K112" s="28"/>
      <c r="L112" s="28"/>
      <c r="M112" s="28"/>
      <c r="N112" s="39">
        <f t="shared" si="2"/>
        <v>0</v>
      </c>
      <c r="O112" s="161"/>
      <c r="P112" s="158"/>
      <c r="Q112" s="609"/>
      <c r="R112" s="693"/>
      <c r="S112" s="690"/>
      <c r="T112" s="690"/>
    </row>
    <row r="113" spans="1:20" ht="16.5">
      <c r="A113" s="50"/>
      <c r="B113" s="51"/>
      <c r="C113" s="51"/>
      <c r="D113" s="445"/>
      <c r="E113" s="457"/>
      <c r="F113" s="447"/>
      <c r="G113" s="447"/>
      <c r="H113" s="449"/>
      <c r="I113" s="458" t="s">
        <v>157</v>
      </c>
      <c r="J113" s="28">
        <v>0</v>
      </c>
      <c r="K113" s="28"/>
      <c r="L113" s="28"/>
      <c r="M113" s="28"/>
      <c r="N113" s="39">
        <f t="shared" si="2"/>
        <v>0</v>
      </c>
      <c r="O113" s="161"/>
      <c r="P113" s="158"/>
      <c r="Q113" s="609"/>
      <c r="R113" s="693"/>
      <c r="S113" s="690"/>
      <c r="T113" s="690"/>
    </row>
    <row r="114" spans="1:20" ht="12.75">
      <c r="A114" s="50"/>
      <c r="B114" s="51"/>
      <c r="C114" s="51"/>
      <c r="D114" s="445"/>
      <c r="E114" s="457"/>
      <c r="F114" s="447"/>
      <c r="G114" s="447"/>
      <c r="H114" s="449"/>
      <c r="I114" s="31" t="s">
        <v>158</v>
      </c>
      <c r="J114" s="28">
        <v>0</v>
      </c>
      <c r="K114" s="28"/>
      <c r="L114" s="28"/>
      <c r="M114" s="28"/>
      <c r="N114" s="39">
        <f t="shared" si="2"/>
        <v>0</v>
      </c>
      <c r="O114" s="157"/>
      <c r="P114" s="158"/>
      <c r="Q114" s="609"/>
      <c r="R114" s="693"/>
      <c r="S114" s="690"/>
      <c r="T114" s="690"/>
    </row>
    <row r="115" spans="1:20" ht="12.75">
      <c r="A115" s="50"/>
      <c r="B115" s="51"/>
      <c r="C115" s="51"/>
      <c r="D115" s="445"/>
      <c r="E115" s="457"/>
      <c r="F115" s="447"/>
      <c r="G115" s="447"/>
      <c r="H115" s="449"/>
      <c r="I115" s="34" t="s">
        <v>156</v>
      </c>
      <c r="J115" s="28">
        <v>0</v>
      </c>
      <c r="K115" s="28"/>
      <c r="L115" s="28"/>
      <c r="M115" s="28"/>
      <c r="N115" s="39">
        <f t="shared" si="2"/>
        <v>0</v>
      </c>
      <c r="O115" s="157"/>
      <c r="P115" s="158"/>
      <c r="Q115" s="609"/>
      <c r="R115" s="693"/>
      <c r="S115" s="690"/>
      <c r="T115" s="690"/>
    </row>
    <row r="116" spans="1:20" ht="12.75">
      <c r="A116" s="50"/>
      <c r="B116" s="51"/>
      <c r="C116" s="51"/>
      <c r="D116" s="445"/>
      <c r="E116" s="457"/>
      <c r="F116" s="447"/>
      <c r="G116" s="447"/>
      <c r="H116" s="449"/>
      <c r="I116" s="31" t="s">
        <v>155</v>
      </c>
      <c r="J116" s="28">
        <v>0</v>
      </c>
      <c r="K116" s="28"/>
      <c r="L116" s="28"/>
      <c r="M116" s="28"/>
      <c r="N116" s="39">
        <f t="shared" si="2"/>
        <v>0</v>
      </c>
      <c r="O116" s="157"/>
      <c r="P116" s="158"/>
      <c r="Q116" s="609"/>
      <c r="R116" s="693"/>
      <c r="S116" s="690"/>
      <c r="T116" s="690"/>
    </row>
    <row r="117" spans="1:20" ht="24.75">
      <c r="A117" s="50"/>
      <c r="B117" s="51"/>
      <c r="C117" s="51"/>
      <c r="D117" s="445"/>
      <c r="E117" s="457"/>
      <c r="F117" s="447"/>
      <c r="G117" s="447"/>
      <c r="H117" s="449"/>
      <c r="I117" s="848" t="s">
        <v>111</v>
      </c>
      <c r="J117" s="849">
        <v>3000</v>
      </c>
      <c r="K117" s="849">
        <v>38.31</v>
      </c>
      <c r="L117" s="849">
        <v>1</v>
      </c>
      <c r="M117" s="849">
        <v>1.04</v>
      </c>
      <c r="N117" s="850">
        <f>J117*K117*L117*M117</f>
        <v>119527.2</v>
      </c>
      <c r="O117" s="851">
        <v>0</v>
      </c>
      <c r="P117" s="158">
        <f>K117*L117*M117*O117</f>
        <v>0</v>
      </c>
      <c r="Q117" s="609"/>
      <c r="R117" s="689">
        <v>0</v>
      </c>
      <c r="S117" s="690"/>
      <c r="T117" s="690"/>
    </row>
    <row r="118" spans="1:20" ht="16.5">
      <c r="A118" s="50"/>
      <c r="B118" s="51"/>
      <c r="C118" s="51"/>
      <c r="D118" s="445"/>
      <c r="E118" s="457"/>
      <c r="F118" s="447"/>
      <c r="G118" s="447"/>
      <c r="H118" s="449"/>
      <c r="I118" s="458" t="s">
        <v>112</v>
      </c>
      <c r="J118" s="28">
        <v>0</v>
      </c>
      <c r="K118" s="28"/>
      <c r="L118" s="28"/>
      <c r="M118" s="28"/>
      <c r="N118" s="39">
        <f t="shared" si="2"/>
        <v>0</v>
      </c>
      <c r="O118" s="157"/>
      <c r="P118" s="158"/>
      <c r="Q118" s="609"/>
      <c r="R118" s="693"/>
      <c r="S118" s="690"/>
      <c r="T118" s="690"/>
    </row>
    <row r="119" spans="1:20" ht="16.5">
      <c r="A119" s="50"/>
      <c r="B119" s="51"/>
      <c r="C119" s="51"/>
      <c r="D119" s="445"/>
      <c r="E119" s="457"/>
      <c r="F119" s="447"/>
      <c r="G119" s="447"/>
      <c r="H119" s="449"/>
      <c r="I119" s="458" t="s">
        <v>77</v>
      </c>
      <c r="J119" s="28">
        <v>0</v>
      </c>
      <c r="K119" s="28"/>
      <c r="L119" s="28"/>
      <c r="M119" s="28"/>
      <c r="N119" s="39">
        <f t="shared" si="2"/>
        <v>0</v>
      </c>
      <c r="O119" s="157"/>
      <c r="P119" s="158"/>
      <c r="Q119" s="609"/>
      <c r="R119" s="693"/>
      <c r="S119" s="690"/>
      <c r="T119" s="690"/>
    </row>
    <row r="120" spans="1:20" ht="12.75">
      <c r="A120" s="50"/>
      <c r="B120" s="51"/>
      <c r="C120" s="51"/>
      <c r="D120" s="445"/>
      <c r="E120" s="457"/>
      <c r="F120" s="447"/>
      <c r="G120" s="447"/>
      <c r="H120" s="449"/>
      <c r="I120" s="458" t="s">
        <v>113</v>
      </c>
      <c r="J120" s="28">
        <v>0</v>
      </c>
      <c r="K120" s="28"/>
      <c r="L120" s="28"/>
      <c r="M120" s="28"/>
      <c r="N120" s="39">
        <f t="shared" si="2"/>
        <v>0</v>
      </c>
      <c r="O120" s="157"/>
      <c r="P120" s="158"/>
      <c r="Q120" s="609"/>
      <c r="R120" s="693"/>
      <c r="S120" s="690"/>
      <c r="T120" s="690"/>
    </row>
    <row r="121" spans="1:20" ht="12.75">
      <c r="A121" s="50"/>
      <c r="B121" s="51"/>
      <c r="C121" s="51"/>
      <c r="D121" s="445"/>
      <c r="E121" s="457"/>
      <c r="F121" s="447"/>
      <c r="G121" s="447"/>
      <c r="H121" s="449"/>
      <c r="I121" s="458" t="s">
        <v>210</v>
      </c>
      <c r="J121" s="28">
        <v>0</v>
      </c>
      <c r="K121" s="28"/>
      <c r="L121" s="28"/>
      <c r="M121" s="28"/>
      <c r="N121" s="39">
        <f t="shared" si="2"/>
        <v>0</v>
      </c>
      <c r="O121" s="157"/>
      <c r="P121" s="158"/>
      <c r="Q121" s="609"/>
      <c r="R121" s="693"/>
      <c r="S121" s="690"/>
      <c r="T121" s="690"/>
    </row>
    <row r="122" spans="1:20" ht="12.75">
      <c r="A122" s="50"/>
      <c r="B122" s="51"/>
      <c r="C122" s="51"/>
      <c r="D122" s="445"/>
      <c r="E122" s="457"/>
      <c r="F122" s="447"/>
      <c r="G122" s="447"/>
      <c r="H122" s="449"/>
      <c r="I122" s="458" t="s">
        <v>115</v>
      </c>
      <c r="J122" s="28">
        <v>0</v>
      </c>
      <c r="K122" s="28"/>
      <c r="L122" s="28"/>
      <c r="M122" s="28"/>
      <c r="N122" s="39">
        <f t="shared" si="2"/>
        <v>0</v>
      </c>
      <c r="O122" s="157"/>
      <c r="P122" s="158"/>
      <c r="Q122" s="609"/>
      <c r="R122" s="693"/>
      <c r="S122" s="690"/>
      <c r="T122" s="690"/>
    </row>
    <row r="123" spans="1:20" ht="12.75">
      <c r="A123" s="50"/>
      <c r="B123" s="51"/>
      <c r="C123" s="51"/>
      <c r="D123" s="445"/>
      <c r="E123" s="457"/>
      <c r="F123" s="447"/>
      <c r="G123" s="447"/>
      <c r="H123" s="449"/>
      <c r="I123" s="458" t="s">
        <v>114</v>
      </c>
      <c r="J123" s="28">
        <v>0</v>
      </c>
      <c r="K123" s="28"/>
      <c r="L123" s="28"/>
      <c r="M123" s="28"/>
      <c r="N123" s="39">
        <f t="shared" si="2"/>
        <v>0</v>
      </c>
      <c r="O123" s="157"/>
      <c r="P123" s="158"/>
      <c r="Q123" s="609"/>
      <c r="R123" s="693"/>
      <c r="S123" s="690"/>
      <c r="T123" s="690"/>
    </row>
    <row r="124" spans="1:20" ht="16.5">
      <c r="A124" s="50"/>
      <c r="B124" s="51"/>
      <c r="C124" s="51"/>
      <c r="D124" s="445"/>
      <c r="E124" s="457"/>
      <c r="F124" s="447"/>
      <c r="G124" s="447"/>
      <c r="H124" s="449"/>
      <c r="I124" s="458" t="s">
        <v>116</v>
      </c>
      <c r="J124" s="28">
        <v>0</v>
      </c>
      <c r="K124" s="28"/>
      <c r="L124" s="28"/>
      <c r="M124" s="28"/>
      <c r="N124" s="39">
        <f t="shared" si="2"/>
        <v>0</v>
      </c>
      <c r="O124" s="157"/>
      <c r="P124" s="158"/>
      <c r="Q124" s="609"/>
      <c r="R124" s="693"/>
      <c r="S124" s="690"/>
      <c r="T124" s="690"/>
    </row>
    <row r="125" spans="1:20" ht="16.5">
      <c r="A125" s="50"/>
      <c r="B125" s="51"/>
      <c r="C125" s="51"/>
      <c r="D125" s="445"/>
      <c r="E125" s="457"/>
      <c r="F125" s="447"/>
      <c r="G125" s="447"/>
      <c r="H125" s="449"/>
      <c r="I125" s="458" t="s">
        <v>154</v>
      </c>
      <c r="J125" s="28">
        <v>0</v>
      </c>
      <c r="K125" s="28"/>
      <c r="L125" s="28"/>
      <c r="M125" s="28"/>
      <c r="N125" s="39">
        <f t="shared" si="2"/>
        <v>0</v>
      </c>
      <c r="O125" s="157"/>
      <c r="P125" s="158"/>
      <c r="Q125" s="609"/>
      <c r="R125" s="693"/>
      <c r="S125" s="690"/>
      <c r="T125" s="690"/>
    </row>
    <row r="126" spans="1:20" ht="16.5">
      <c r="A126" s="50"/>
      <c r="B126" s="51"/>
      <c r="C126" s="51"/>
      <c r="D126" s="445"/>
      <c r="E126" s="457"/>
      <c r="F126" s="447"/>
      <c r="G126" s="447"/>
      <c r="H126" s="449"/>
      <c r="I126" s="458" t="s">
        <v>153</v>
      </c>
      <c r="J126" s="28">
        <v>0</v>
      </c>
      <c r="K126" s="28"/>
      <c r="L126" s="28"/>
      <c r="M126" s="28"/>
      <c r="N126" s="39">
        <f t="shared" si="2"/>
        <v>0</v>
      </c>
      <c r="O126" s="157"/>
      <c r="P126" s="158"/>
      <c r="Q126" s="609"/>
      <c r="R126" s="693"/>
      <c r="S126" s="690"/>
      <c r="T126" s="690"/>
    </row>
    <row r="127" spans="1:20" ht="24.75">
      <c r="A127" s="50"/>
      <c r="B127" s="51"/>
      <c r="C127" s="51"/>
      <c r="D127" s="445"/>
      <c r="E127" s="457"/>
      <c r="F127" s="447"/>
      <c r="G127" s="447"/>
      <c r="H127" s="449"/>
      <c r="I127" s="458" t="s">
        <v>277</v>
      </c>
      <c r="J127" s="28">
        <v>0</v>
      </c>
      <c r="K127" s="28"/>
      <c r="L127" s="28"/>
      <c r="M127" s="28"/>
      <c r="N127" s="39">
        <f t="shared" si="2"/>
        <v>0</v>
      </c>
      <c r="O127" s="157"/>
      <c r="P127" s="158"/>
      <c r="Q127" s="609"/>
      <c r="R127" s="693"/>
      <c r="S127" s="690"/>
      <c r="T127" s="690"/>
    </row>
    <row r="128" spans="1:20" ht="12.75">
      <c r="A128" s="50"/>
      <c r="B128" s="51"/>
      <c r="C128" s="51"/>
      <c r="D128" s="445"/>
      <c r="E128" s="457"/>
      <c r="F128" s="447"/>
      <c r="G128" s="447"/>
      <c r="H128" s="449"/>
      <c r="I128" s="458" t="s">
        <v>117</v>
      </c>
      <c r="J128" s="28">
        <v>0</v>
      </c>
      <c r="K128" s="28"/>
      <c r="L128" s="28"/>
      <c r="M128" s="28"/>
      <c r="N128" s="39">
        <f t="shared" si="2"/>
        <v>0</v>
      </c>
      <c r="O128" s="157"/>
      <c r="P128" s="158"/>
      <c r="Q128" s="609"/>
      <c r="R128" s="693"/>
      <c r="S128" s="690"/>
      <c r="T128" s="690"/>
    </row>
    <row r="129" spans="1:20" ht="13.5" thickBot="1">
      <c r="A129" s="56"/>
      <c r="B129" s="57"/>
      <c r="C129" s="57"/>
      <c r="D129" s="400"/>
      <c r="E129" s="459"/>
      <c r="F129" s="401"/>
      <c r="G129" s="401"/>
      <c r="H129" s="393"/>
      <c r="I129" s="478" t="s">
        <v>118</v>
      </c>
      <c r="J129" s="479">
        <v>0</v>
      </c>
      <c r="K129" s="479"/>
      <c r="L129" s="479"/>
      <c r="M129" s="479"/>
      <c r="N129" s="480">
        <f t="shared" si="2"/>
        <v>0</v>
      </c>
      <c r="O129" s="157"/>
      <c r="P129" s="158"/>
      <c r="Q129" s="609"/>
      <c r="R129" s="693"/>
      <c r="S129" s="690"/>
      <c r="T129" s="690"/>
    </row>
    <row r="130" spans="1:20" ht="117.75" thickBot="1">
      <c r="A130" s="9" t="s">
        <v>0</v>
      </c>
      <c r="B130" s="8" t="s">
        <v>7</v>
      </c>
      <c r="C130" s="8" t="s">
        <v>3</v>
      </c>
      <c r="D130" s="415" t="s">
        <v>304</v>
      </c>
      <c r="E130" s="339" t="s">
        <v>171</v>
      </c>
      <c r="F130" s="428" t="s">
        <v>246</v>
      </c>
      <c r="G130" s="339" t="s">
        <v>172</v>
      </c>
      <c r="H130" s="152" t="s">
        <v>32</v>
      </c>
      <c r="I130" s="150"/>
      <c r="J130" s="267">
        <f>J131+J132+J133+J134+J135+J136</f>
        <v>1645</v>
      </c>
      <c r="K130" s="150"/>
      <c r="L130" s="477"/>
      <c r="M130" s="477"/>
      <c r="N130" s="153">
        <f>N131+N132+N133+N134+N135+N136</f>
        <v>22513343.64896</v>
      </c>
      <c r="O130" s="254">
        <f>O131+O132+O133+O134+O135+O136</f>
        <v>458</v>
      </c>
      <c r="P130" s="833">
        <f>P131+P132+P133+P134+P135+P136</f>
        <v>1048478.1361600001</v>
      </c>
      <c r="Q130" s="614">
        <f>O130*100/J130</f>
        <v>27.8419452887538</v>
      </c>
      <c r="R130" s="697">
        <f>R131+R132+R133+R134+R135+R136</f>
        <v>369</v>
      </c>
      <c r="S130" s="692">
        <f>O130+R130</f>
        <v>827</v>
      </c>
      <c r="T130" s="711">
        <f>S130*100/J130</f>
        <v>50.27355623100304</v>
      </c>
    </row>
    <row r="131" spans="1:20" ht="12.75">
      <c r="A131" s="44"/>
      <c r="B131" s="45"/>
      <c r="C131" s="279"/>
      <c r="D131" s="280"/>
      <c r="E131" s="386"/>
      <c r="F131" s="282"/>
      <c r="G131" s="387"/>
      <c r="H131" s="441"/>
      <c r="I131" s="233" t="s">
        <v>122</v>
      </c>
      <c r="J131" s="233">
        <v>1401</v>
      </c>
      <c r="K131" s="233">
        <v>998.2</v>
      </c>
      <c r="L131" s="207">
        <v>2.21</v>
      </c>
      <c r="M131" s="207">
        <v>1.04</v>
      </c>
      <c r="N131" s="208">
        <f>J131*K131*L131*M131</f>
        <v>3214262.29488</v>
      </c>
      <c r="O131" s="598">
        <v>406</v>
      </c>
      <c r="P131" s="604">
        <f>K131*L131*O131*M131</f>
        <v>931470.7292800001</v>
      </c>
      <c r="Q131" s="609"/>
      <c r="R131" s="689">
        <v>326</v>
      </c>
      <c r="S131" s="884">
        <f aca="true" t="shared" si="3" ref="S131:S136">O131+R131</f>
        <v>732</v>
      </c>
      <c r="T131" s="690"/>
    </row>
    <row r="132" spans="1:20" ht="12.75">
      <c r="A132" s="50"/>
      <c r="B132" s="51"/>
      <c r="C132" s="286"/>
      <c r="D132" s="287"/>
      <c r="E132" s="388"/>
      <c r="F132" s="289"/>
      <c r="G132" s="389"/>
      <c r="H132" s="442"/>
      <c r="I132" s="233" t="s">
        <v>123</v>
      </c>
      <c r="J132" s="233">
        <v>106</v>
      </c>
      <c r="K132" s="233">
        <v>998.2</v>
      </c>
      <c r="L132" s="207">
        <v>2.21</v>
      </c>
      <c r="M132" s="207">
        <v>1.04</v>
      </c>
      <c r="N132" s="208">
        <f>J132*K132*L132*M132</f>
        <v>243191.86528000003</v>
      </c>
      <c r="O132" s="598">
        <v>33</v>
      </c>
      <c r="P132" s="604">
        <f>K132*L132*O132*M132</f>
        <v>75710.67504</v>
      </c>
      <c r="Q132" s="609"/>
      <c r="R132" s="689">
        <v>24</v>
      </c>
      <c r="S132" s="884">
        <f t="shared" si="3"/>
        <v>57</v>
      </c>
      <c r="T132" s="690"/>
    </row>
    <row r="133" spans="1:20" ht="57.75">
      <c r="A133" s="50"/>
      <c r="B133" s="51"/>
      <c r="C133" s="286"/>
      <c r="D133" s="287"/>
      <c r="E133" s="388"/>
      <c r="F133" s="289"/>
      <c r="G133" s="389"/>
      <c r="H133" s="442"/>
      <c r="I133" s="291" t="s">
        <v>356</v>
      </c>
      <c r="J133" s="233">
        <v>3</v>
      </c>
      <c r="K133" s="233">
        <v>998.2</v>
      </c>
      <c r="L133" s="207">
        <v>2.21</v>
      </c>
      <c r="M133" s="207">
        <v>1.04</v>
      </c>
      <c r="N133" s="208">
        <f>J133*K133*L133*M133</f>
        <v>6882.788640000001</v>
      </c>
      <c r="O133" s="598">
        <v>0</v>
      </c>
      <c r="P133" s="604">
        <f>K133*L133*O133*M133</f>
        <v>0</v>
      </c>
      <c r="Q133" s="609"/>
      <c r="R133" s="689">
        <v>0</v>
      </c>
      <c r="S133" s="884">
        <f t="shared" si="3"/>
        <v>0</v>
      </c>
      <c r="T133" s="690"/>
    </row>
    <row r="134" spans="1:20" ht="41.25">
      <c r="A134" s="50"/>
      <c r="B134" s="51"/>
      <c r="C134" s="286"/>
      <c r="D134" s="287"/>
      <c r="E134" s="388"/>
      <c r="F134" s="289"/>
      <c r="G134" s="389"/>
      <c r="H134" s="442"/>
      <c r="I134" s="291" t="s">
        <v>355</v>
      </c>
      <c r="J134" s="233">
        <v>132</v>
      </c>
      <c r="K134" s="233">
        <v>998.2</v>
      </c>
      <c r="L134" s="207">
        <v>2.21</v>
      </c>
      <c r="M134" s="207">
        <v>1.04</v>
      </c>
      <c r="N134" s="208">
        <f>J134*K134*L134*M134</f>
        <v>302842.70016</v>
      </c>
      <c r="O134" s="598">
        <v>18</v>
      </c>
      <c r="P134" s="604">
        <f>K134*L134*O134*M134</f>
        <v>41296.73184</v>
      </c>
      <c r="Q134" s="609"/>
      <c r="R134" s="689">
        <v>18</v>
      </c>
      <c r="S134" s="884">
        <f t="shared" si="3"/>
        <v>36</v>
      </c>
      <c r="T134" s="690"/>
    </row>
    <row r="135" spans="1:20" ht="34.5" customHeight="1">
      <c r="A135" s="495">
        <v>12</v>
      </c>
      <c r="B135" s="496">
        <v>1.26110005002E+22</v>
      </c>
      <c r="C135" s="495" t="s">
        <v>173</v>
      </c>
      <c r="D135" s="495" t="s">
        <v>304</v>
      </c>
      <c r="E135" s="495" t="s">
        <v>171</v>
      </c>
      <c r="F135" s="495" t="s">
        <v>166</v>
      </c>
      <c r="G135" s="494" t="s">
        <v>172</v>
      </c>
      <c r="H135" s="442" t="s">
        <v>305</v>
      </c>
      <c r="I135" s="291" t="s">
        <v>126</v>
      </c>
      <c r="J135" s="233">
        <v>0</v>
      </c>
      <c r="K135" s="233">
        <v>0</v>
      </c>
      <c r="L135" s="207">
        <v>1</v>
      </c>
      <c r="M135" s="207">
        <v>1.04</v>
      </c>
      <c r="N135" s="208">
        <f>J135*K135*L135*M135</f>
        <v>0</v>
      </c>
      <c r="O135" s="598">
        <v>0</v>
      </c>
      <c r="P135" s="604">
        <f>K135*L135*O135*M135</f>
        <v>0</v>
      </c>
      <c r="Q135" s="609"/>
      <c r="R135" s="689"/>
      <c r="S135" s="884">
        <f t="shared" si="3"/>
        <v>0</v>
      </c>
      <c r="T135" s="690"/>
    </row>
    <row r="136" spans="1:20" ht="47.25" customHeight="1" thickBot="1">
      <c r="A136" s="56"/>
      <c r="B136" s="57"/>
      <c r="C136" s="524"/>
      <c r="D136" s="525"/>
      <c r="E136" s="526"/>
      <c r="F136" s="527"/>
      <c r="G136" s="528"/>
      <c r="H136" s="529"/>
      <c r="I136" s="530" t="s">
        <v>127</v>
      </c>
      <c r="J136" s="531">
        <v>3</v>
      </c>
      <c r="K136" s="793">
        <v>19169773</v>
      </c>
      <c r="L136" s="532">
        <v>1</v>
      </c>
      <c r="M136" s="532"/>
      <c r="N136" s="533">
        <v>18746164</v>
      </c>
      <c r="O136" s="598">
        <v>1</v>
      </c>
      <c r="P136" s="832">
        <v>0</v>
      </c>
      <c r="Q136" s="731"/>
      <c r="R136" s="689">
        <v>1</v>
      </c>
      <c r="S136" s="884">
        <f t="shared" si="3"/>
        <v>2</v>
      </c>
      <c r="T136" s="530"/>
    </row>
    <row r="137" spans="1:20" ht="116.25" thickBot="1">
      <c r="A137" s="9" t="s">
        <v>0</v>
      </c>
      <c r="B137" s="8" t="s">
        <v>8</v>
      </c>
      <c r="C137" s="430" t="s">
        <v>3</v>
      </c>
      <c r="D137" s="427" t="s">
        <v>9</v>
      </c>
      <c r="E137" s="352" t="s">
        <v>35</v>
      </c>
      <c r="F137" s="418" t="s">
        <v>254</v>
      </c>
      <c r="G137" s="475" t="s">
        <v>255</v>
      </c>
      <c r="H137" s="350" t="s">
        <v>248</v>
      </c>
      <c r="I137" s="31"/>
      <c r="J137" s="34">
        <f>J138+J139</f>
        <v>12000</v>
      </c>
      <c r="K137" s="34"/>
      <c r="L137" s="29"/>
      <c r="M137" s="29"/>
      <c r="N137" s="38">
        <f>N138+N139</f>
        <v>313372.8</v>
      </c>
      <c r="O137" s="199">
        <f>O138+O139</f>
        <v>0</v>
      </c>
      <c r="P137" s="200">
        <f>P138+P139</f>
        <v>0</v>
      </c>
      <c r="Q137" s="614">
        <f>O137*100/J137</f>
        <v>0</v>
      </c>
      <c r="R137" s="697">
        <f>R138+R139</f>
        <v>10460</v>
      </c>
      <c r="S137" s="692">
        <f>O137+R137</f>
        <v>10460</v>
      </c>
      <c r="T137" s="711">
        <f>S137*100/J137</f>
        <v>87.16666666666667</v>
      </c>
    </row>
    <row r="138" spans="1:20" ht="28.5" customHeight="1">
      <c r="A138" s="44"/>
      <c r="B138" s="45"/>
      <c r="C138" s="394"/>
      <c r="D138" s="395"/>
      <c r="E138" s="396"/>
      <c r="F138" s="397"/>
      <c r="G138" s="398"/>
      <c r="H138" s="392"/>
      <c r="I138" s="845" t="s">
        <v>128</v>
      </c>
      <c r="J138" s="845">
        <v>12000</v>
      </c>
      <c r="K138" s="845">
        <v>25.11</v>
      </c>
      <c r="L138" s="741">
        <v>1</v>
      </c>
      <c r="M138" s="741">
        <v>1.04</v>
      </c>
      <c r="N138" s="846">
        <f>J138*K138*L138*M138</f>
        <v>313372.8</v>
      </c>
      <c r="O138" s="598">
        <v>0</v>
      </c>
      <c r="P138" s="158">
        <f>O138*K138*L138*M138</f>
        <v>0</v>
      </c>
      <c r="Q138" s="847">
        <f>O138*100/J138</f>
        <v>0</v>
      </c>
      <c r="R138" s="689">
        <v>10460</v>
      </c>
      <c r="S138" s="690">
        <f>O138+R138</f>
        <v>10460</v>
      </c>
      <c r="T138" s="690"/>
    </row>
    <row r="139" spans="1:20" ht="32.25" customHeight="1" thickBot="1">
      <c r="A139" s="50"/>
      <c r="B139" s="51"/>
      <c r="C139" s="444"/>
      <c r="D139" s="445"/>
      <c r="E139" s="446"/>
      <c r="F139" s="447"/>
      <c r="G139" s="448"/>
      <c r="H139" s="449"/>
      <c r="I139" s="399" t="s">
        <v>310</v>
      </c>
      <c r="J139" s="31">
        <v>0</v>
      </c>
      <c r="K139" s="31">
        <v>25.11</v>
      </c>
      <c r="L139" s="28">
        <v>79.65</v>
      </c>
      <c r="M139" s="28"/>
      <c r="N139" s="200">
        <f>J139*K139</f>
        <v>0</v>
      </c>
      <c r="O139" s="598"/>
      <c r="P139" s="158"/>
      <c r="Q139" s="609"/>
      <c r="R139" s="689"/>
      <c r="S139" s="690"/>
      <c r="T139" s="690"/>
    </row>
    <row r="140" spans="1:20" ht="127.5" thickBot="1">
      <c r="A140" s="9" t="s">
        <v>0</v>
      </c>
      <c r="B140" s="8" t="s">
        <v>10</v>
      </c>
      <c r="C140" s="8" t="s">
        <v>3</v>
      </c>
      <c r="D140" s="427" t="s">
        <v>14</v>
      </c>
      <c r="E140" s="384" t="s">
        <v>174</v>
      </c>
      <c r="F140" s="414" t="s">
        <v>242</v>
      </c>
      <c r="G140" s="415" t="s">
        <v>175</v>
      </c>
      <c r="H140" s="416" t="s">
        <v>249</v>
      </c>
      <c r="I140" s="14"/>
      <c r="J140" s="34">
        <f>J141+J142</f>
        <v>150</v>
      </c>
      <c r="K140" s="34"/>
      <c r="L140" s="29"/>
      <c r="M140" s="29"/>
      <c r="N140" s="38">
        <f>N141+N142</f>
        <v>5419815.8894879995</v>
      </c>
      <c r="O140" s="254">
        <f>O141+O142</f>
        <v>38</v>
      </c>
      <c r="P140" s="38">
        <f>P141+P142</f>
        <v>1373020.02533696</v>
      </c>
      <c r="Q140" s="614">
        <f>O140*100/J140</f>
        <v>25.333333333333332</v>
      </c>
      <c r="R140" s="697">
        <f>R141+R142</f>
        <v>37</v>
      </c>
      <c r="S140" s="692">
        <f>O140+R140</f>
        <v>75</v>
      </c>
      <c r="T140" s="711">
        <f>S140*100/J140</f>
        <v>50</v>
      </c>
    </row>
    <row r="141" spans="1:20" ht="51.75" customHeight="1">
      <c r="A141" s="44"/>
      <c r="B141" s="45"/>
      <c r="C141" s="394"/>
      <c r="D141" s="395"/>
      <c r="E141" s="396"/>
      <c r="F141" s="397"/>
      <c r="G141" s="398"/>
      <c r="H141" s="392"/>
      <c r="I141" s="399" t="s">
        <v>132</v>
      </c>
      <c r="J141" s="31">
        <v>0</v>
      </c>
      <c r="K141" s="104">
        <v>6072.68</v>
      </c>
      <c r="L141" s="507">
        <v>0.2918</v>
      </c>
      <c r="M141" s="507"/>
      <c r="N141" s="39">
        <f>J141*K141*L141</f>
        <v>0</v>
      </c>
      <c r="O141" s="598">
        <v>0</v>
      </c>
      <c r="P141" s="158">
        <f>K141*L141*O141</f>
        <v>0</v>
      </c>
      <c r="Q141" s="609"/>
      <c r="R141" s="689"/>
      <c r="S141" s="888">
        <f>O141+R141</f>
        <v>0</v>
      </c>
      <c r="T141" s="690"/>
    </row>
    <row r="142" spans="1:20" ht="30.75" customHeight="1" thickBot="1">
      <c r="A142" s="211"/>
      <c r="B142" s="212"/>
      <c r="C142" s="294"/>
      <c r="D142" s="295"/>
      <c r="E142" s="390"/>
      <c r="F142" s="297"/>
      <c r="G142" s="391"/>
      <c r="H142" s="298"/>
      <c r="I142" s="292" t="s">
        <v>131</v>
      </c>
      <c r="J142" s="318">
        <v>150</v>
      </c>
      <c r="K142" s="104">
        <v>6072.68</v>
      </c>
      <c r="L142" s="310">
        <v>5.7211</v>
      </c>
      <c r="M142" s="310">
        <v>1.04</v>
      </c>
      <c r="N142" s="337">
        <f>J142*K142*L142*M142</f>
        <v>5419815.8894879995</v>
      </c>
      <c r="O142" s="598">
        <v>38</v>
      </c>
      <c r="P142" s="604">
        <f>K142*L142*O142*M142</f>
        <v>1373020.02533696</v>
      </c>
      <c r="Q142" s="609"/>
      <c r="R142" s="689">
        <v>37</v>
      </c>
      <c r="S142" s="888">
        <f>O142+R142</f>
        <v>75</v>
      </c>
      <c r="T142" s="690"/>
    </row>
    <row r="143" spans="1:20" ht="49.5" thickBot="1">
      <c r="A143" s="428" t="s">
        <v>257</v>
      </c>
      <c r="B143" s="428" t="s">
        <v>258</v>
      </c>
      <c r="C143" s="428" t="s">
        <v>259</v>
      </c>
      <c r="D143" s="352" t="s">
        <v>133</v>
      </c>
      <c r="E143" s="352" t="s">
        <v>133</v>
      </c>
      <c r="F143" s="428" t="s">
        <v>246</v>
      </c>
      <c r="G143" s="352" t="s">
        <v>247</v>
      </c>
      <c r="H143" s="152" t="s">
        <v>34</v>
      </c>
      <c r="I143" s="13"/>
      <c r="J143" s="335"/>
      <c r="K143" s="13"/>
      <c r="L143" s="335"/>
      <c r="M143" s="335"/>
      <c r="N143" s="481"/>
      <c r="O143" s="199"/>
      <c r="P143" s="200"/>
      <c r="Q143" s="624"/>
      <c r="R143" s="696"/>
      <c r="S143" s="691"/>
      <c r="T143" s="691"/>
    </row>
    <row r="144" spans="1:20" ht="147" thickBot="1">
      <c r="A144" s="9" t="s">
        <v>0</v>
      </c>
      <c r="B144" s="8" t="s">
        <v>17</v>
      </c>
      <c r="C144" s="8" t="s">
        <v>13</v>
      </c>
      <c r="D144" s="25" t="s">
        <v>176</v>
      </c>
      <c r="E144" s="25" t="s">
        <v>177</v>
      </c>
      <c r="F144" s="10" t="s">
        <v>29</v>
      </c>
      <c r="G144" s="111" t="s">
        <v>178</v>
      </c>
      <c r="H144" s="12" t="s">
        <v>76</v>
      </c>
      <c r="I144" s="14"/>
      <c r="J144" s="34">
        <f>J145+J146+J147+J148+J149+J150+J151+J152+J153</f>
        <v>0</v>
      </c>
      <c r="K144" s="31"/>
      <c r="L144" s="28"/>
      <c r="M144" s="28"/>
      <c r="N144" s="38">
        <f>N145+N146+N147+N148+N149+N150+N151+N152+N153</f>
        <v>0</v>
      </c>
      <c r="O144" s="199"/>
      <c r="P144" s="200"/>
      <c r="Q144" s="607"/>
      <c r="R144" s="696"/>
      <c r="S144" s="691"/>
      <c r="T144" s="691"/>
    </row>
    <row r="145" spans="1:20" ht="12.75">
      <c r="A145" s="44"/>
      <c r="B145" s="45"/>
      <c r="C145" s="45"/>
      <c r="D145" s="46"/>
      <c r="E145" s="86"/>
      <c r="F145" s="48"/>
      <c r="G145" s="87"/>
      <c r="H145" s="49"/>
      <c r="I145" s="14" t="s">
        <v>134</v>
      </c>
      <c r="J145" s="14">
        <v>0</v>
      </c>
      <c r="K145" s="14">
        <v>1766.07</v>
      </c>
      <c r="L145" s="21"/>
      <c r="M145" s="21"/>
      <c r="N145" s="40">
        <f>J145*K145</f>
        <v>0</v>
      </c>
      <c r="O145" s="161"/>
      <c r="P145" s="198"/>
      <c r="Q145" s="611"/>
      <c r="R145" s="693"/>
      <c r="S145" s="690"/>
      <c r="T145" s="690"/>
    </row>
    <row r="146" spans="1:20" ht="12.75">
      <c r="A146" s="50"/>
      <c r="B146" s="51"/>
      <c r="C146" s="51"/>
      <c r="D146" s="52"/>
      <c r="E146" s="84"/>
      <c r="F146" s="54"/>
      <c r="G146" s="85"/>
      <c r="H146" s="55"/>
      <c r="I146" s="14" t="s">
        <v>135</v>
      </c>
      <c r="J146" s="14">
        <v>0</v>
      </c>
      <c r="K146" s="14">
        <v>2167.23</v>
      </c>
      <c r="L146" s="21"/>
      <c r="M146" s="21"/>
      <c r="N146" s="40">
        <f aca="true" t="shared" si="4" ref="N146:N153">J146*K146</f>
        <v>0</v>
      </c>
      <c r="O146" s="161"/>
      <c r="P146" s="198"/>
      <c r="Q146" s="611"/>
      <c r="R146" s="693"/>
      <c r="S146" s="690"/>
      <c r="T146" s="690"/>
    </row>
    <row r="147" spans="1:20" ht="12.75">
      <c r="A147" s="50"/>
      <c r="B147" s="51"/>
      <c r="C147" s="51"/>
      <c r="D147" s="52"/>
      <c r="E147" s="84"/>
      <c r="F147" s="54"/>
      <c r="G147" s="85"/>
      <c r="H147" s="55"/>
      <c r="I147" s="14" t="s">
        <v>136</v>
      </c>
      <c r="J147" s="14">
        <v>0</v>
      </c>
      <c r="K147" s="14">
        <v>1766.0599999999997</v>
      </c>
      <c r="L147" s="21"/>
      <c r="M147" s="21"/>
      <c r="N147" s="40">
        <f t="shared" si="4"/>
        <v>0</v>
      </c>
      <c r="O147" s="161"/>
      <c r="P147" s="198"/>
      <c r="Q147" s="611"/>
      <c r="R147" s="693"/>
      <c r="S147" s="690"/>
      <c r="T147" s="690"/>
    </row>
    <row r="148" spans="1:20" ht="12.75">
      <c r="A148" s="50"/>
      <c r="B148" s="51"/>
      <c r="C148" s="51"/>
      <c r="D148" s="52"/>
      <c r="E148" s="84"/>
      <c r="F148" s="54"/>
      <c r="G148" s="85"/>
      <c r="H148" s="55"/>
      <c r="I148" s="14" t="s">
        <v>139</v>
      </c>
      <c r="J148" s="14">
        <v>0</v>
      </c>
      <c r="K148" s="14">
        <v>7900</v>
      </c>
      <c r="L148" s="21"/>
      <c r="M148" s="21"/>
      <c r="N148" s="40">
        <f t="shared" si="4"/>
        <v>0</v>
      </c>
      <c r="O148" s="161"/>
      <c r="P148" s="198"/>
      <c r="Q148" s="611"/>
      <c r="R148" s="693"/>
      <c r="S148" s="690"/>
      <c r="T148" s="690"/>
    </row>
    <row r="149" spans="1:20" ht="17.25">
      <c r="A149" s="50"/>
      <c r="B149" s="51"/>
      <c r="C149" s="51"/>
      <c r="D149" s="52"/>
      <c r="E149" s="84"/>
      <c r="F149" s="54"/>
      <c r="G149" s="85"/>
      <c r="H149" s="55"/>
      <c r="I149" s="15" t="s">
        <v>140</v>
      </c>
      <c r="J149" s="14">
        <v>0</v>
      </c>
      <c r="K149" s="14">
        <v>4339.71</v>
      </c>
      <c r="L149" s="21"/>
      <c r="M149" s="21"/>
      <c r="N149" s="40">
        <f t="shared" si="4"/>
        <v>0</v>
      </c>
      <c r="O149" s="161"/>
      <c r="P149" s="198"/>
      <c r="Q149" s="611"/>
      <c r="R149" s="693"/>
      <c r="S149" s="690"/>
      <c r="T149" s="690"/>
    </row>
    <row r="150" spans="1:20" ht="12.75">
      <c r="A150" s="50"/>
      <c r="B150" s="51"/>
      <c r="C150" s="51"/>
      <c r="D150" s="52"/>
      <c r="E150" s="84"/>
      <c r="F150" s="54"/>
      <c r="G150" s="85"/>
      <c r="H150" s="55"/>
      <c r="I150" s="14" t="s">
        <v>137</v>
      </c>
      <c r="J150" s="14">
        <v>0</v>
      </c>
      <c r="K150" s="14">
        <v>5608.419999999999</v>
      </c>
      <c r="L150" s="21"/>
      <c r="M150" s="21"/>
      <c r="N150" s="40">
        <f t="shared" si="4"/>
        <v>0</v>
      </c>
      <c r="O150" s="161"/>
      <c r="P150" s="198"/>
      <c r="Q150" s="611"/>
      <c r="R150" s="693"/>
      <c r="S150" s="690"/>
      <c r="T150" s="690"/>
    </row>
    <row r="151" spans="1:20" ht="13.5" thickBot="1">
      <c r="A151" s="56"/>
      <c r="B151" s="57"/>
      <c r="C151" s="57"/>
      <c r="D151" s="63"/>
      <c r="E151" s="95"/>
      <c r="F151" s="65"/>
      <c r="G151" s="96"/>
      <c r="H151" s="66"/>
      <c r="I151" s="14" t="s">
        <v>138</v>
      </c>
      <c r="J151" s="14">
        <v>0</v>
      </c>
      <c r="K151" s="14">
        <v>2201.15</v>
      </c>
      <c r="L151" s="21"/>
      <c r="M151" s="21"/>
      <c r="N151" s="40">
        <f t="shared" si="4"/>
        <v>0</v>
      </c>
      <c r="O151" s="161"/>
      <c r="P151" s="198"/>
      <c r="Q151" s="611"/>
      <c r="R151" s="693"/>
      <c r="S151" s="690"/>
      <c r="T151" s="690"/>
    </row>
    <row r="152" spans="1:20" ht="13.5" thickBot="1">
      <c r="A152" s="93"/>
      <c r="B152" s="94"/>
      <c r="C152" s="94"/>
      <c r="D152" s="52"/>
      <c r="E152" s="84"/>
      <c r="F152" s="54"/>
      <c r="G152" s="85"/>
      <c r="H152" s="55"/>
      <c r="I152" s="14" t="s">
        <v>159</v>
      </c>
      <c r="J152" s="14">
        <v>0</v>
      </c>
      <c r="K152" s="14">
        <v>238</v>
      </c>
      <c r="L152" s="21"/>
      <c r="M152" s="21"/>
      <c r="N152" s="40">
        <f t="shared" si="4"/>
        <v>0</v>
      </c>
      <c r="O152" s="161"/>
      <c r="P152" s="198"/>
      <c r="Q152" s="611"/>
      <c r="R152" s="693"/>
      <c r="S152" s="690"/>
      <c r="T152" s="690"/>
    </row>
    <row r="153" spans="1:20" ht="13.5" thickBot="1">
      <c r="A153" s="93"/>
      <c r="B153" s="94"/>
      <c r="C153" s="94"/>
      <c r="D153" s="52"/>
      <c r="E153" s="84"/>
      <c r="F153" s="54"/>
      <c r="G153" s="85"/>
      <c r="H153" s="55"/>
      <c r="I153" s="14" t="s">
        <v>160</v>
      </c>
      <c r="J153" s="14">
        <v>0</v>
      </c>
      <c r="K153" s="14">
        <v>175</v>
      </c>
      <c r="L153" s="21"/>
      <c r="M153" s="21"/>
      <c r="N153" s="40">
        <f t="shared" si="4"/>
        <v>0</v>
      </c>
      <c r="O153" s="161"/>
      <c r="P153" s="198"/>
      <c r="Q153" s="611"/>
      <c r="R153" s="693"/>
      <c r="S153" s="690"/>
      <c r="T153" s="690"/>
    </row>
    <row r="154" spans="1:20" ht="124.5" thickBot="1">
      <c r="A154" s="9" t="s">
        <v>0</v>
      </c>
      <c r="B154" s="8" t="s">
        <v>18</v>
      </c>
      <c r="C154" s="8" t="s">
        <v>13</v>
      </c>
      <c r="D154" s="80" t="s">
        <v>16</v>
      </c>
      <c r="E154" s="80" t="s">
        <v>19</v>
      </c>
      <c r="F154" s="82" t="s">
        <v>30</v>
      </c>
      <c r="G154" s="109" t="s">
        <v>168</v>
      </c>
      <c r="H154" s="83" t="s">
        <v>141</v>
      </c>
      <c r="I154" s="13"/>
      <c r="J154" s="29">
        <f>J155+J156+J157+J158+J159+J160+J161+J162+J163</f>
        <v>0</v>
      </c>
      <c r="K154" s="34"/>
      <c r="L154" s="29"/>
      <c r="M154" s="29"/>
      <c r="N154" s="38">
        <f>N155+N156+N157+N158+N159+N160+N161+N162+N163</f>
        <v>0</v>
      </c>
      <c r="O154" s="199"/>
      <c r="P154" s="200"/>
      <c r="Q154" s="607"/>
      <c r="R154" s="696"/>
      <c r="S154" s="691"/>
      <c r="T154" s="691"/>
    </row>
    <row r="155" spans="1:20" ht="12.75">
      <c r="A155" s="44"/>
      <c r="B155" s="45"/>
      <c r="C155" s="45"/>
      <c r="D155" s="46"/>
      <c r="E155" s="46"/>
      <c r="F155" s="48"/>
      <c r="G155" s="48"/>
      <c r="H155" s="49"/>
      <c r="I155" s="14" t="s">
        <v>142</v>
      </c>
      <c r="J155" s="28">
        <v>0</v>
      </c>
      <c r="K155" s="31">
        <v>299.23</v>
      </c>
      <c r="L155" s="28"/>
      <c r="M155" s="28"/>
      <c r="N155" s="39">
        <f>J155*K155</f>
        <v>0</v>
      </c>
      <c r="O155" s="157"/>
      <c r="P155" s="158"/>
      <c r="Q155" s="609"/>
      <c r="R155" s="693"/>
      <c r="S155" s="690"/>
      <c r="T155" s="690"/>
    </row>
    <row r="156" spans="1:20" ht="12.75">
      <c r="A156" s="50"/>
      <c r="B156" s="51"/>
      <c r="C156" s="51"/>
      <c r="D156" s="52"/>
      <c r="E156" s="52"/>
      <c r="F156" s="54"/>
      <c r="G156" s="54"/>
      <c r="H156" s="55"/>
      <c r="I156" s="14" t="s">
        <v>143</v>
      </c>
      <c r="J156" s="28">
        <v>0</v>
      </c>
      <c r="K156" s="31">
        <v>300.33</v>
      </c>
      <c r="L156" s="28"/>
      <c r="M156" s="28"/>
      <c r="N156" s="39">
        <f aca="true" t="shared" si="5" ref="N156:N163">J156*K156</f>
        <v>0</v>
      </c>
      <c r="O156" s="157"/>
      <c r="P156" s="158"/>
      <c r="Q156" s="609"/>
      <c r="R156" s="693"/>
      <c r="S156" s="690"/>
      <c r="T156" s="690"/>
    </row>
    <row r="157" spans="1:20" ht="12.75">
      <c r="A157" s="50"/>
      <c r="B157" s="51"/>
      <c r="C157" s="51"/>
      <c r="D157" s="52"/>
      <c r="E157" s="52"/>
      <c r="F157" s="54"/>
      <c r="G157" s="54"/>
      <c r="H157" s="55"/>
      <c r="I157" s="14" t="s">
        <v>144</v>
      </c>
      <c r="J157" s="28">
        <v>0</v>
      </c>
      <c r="K157" s="31">
        <v>299.23</v>
      </c>
      <c r="L157" s="28"/>
      <c r="M157" s="28"/>
      <c r="N157" s="39">
        <f t="shared" si="5"/>
        <v>0</v>
      </c>
      <c r="O157" s="157"/>
      <c r="P157" s="158"/>
      <c r="Q157" s="609"/>
      <c r="R157" s="693"/>
      <c r="S157" s="690"/>
      <c r="T157" s="690"/>
    </row>
    <row r="158" spans="1:20" ht="12.75">
      <c r="A158" s="50"/>
      <c r="B158" s="51"/>
      <c r="C158" s="51"/>
      <c r="D158" s="52"/>
      <c r="E158" s="52"/>
      <c r="F158" s="54"/>
      <c r="G158" s="54"/>
      <c r="H158" s="55"/>
      <c r="I158" s="14" t="s">
        <v>145</v>
      </c>
      <c r="J158" s="28">
        <v>0</v>
      </c>
      <c r="K158" s="31">
        <v>299.23</v>
      </c>
      <c r="L158" s="28"/>
      <c r="M158" s="28"/>
      <c r="N158" s="39">
        <f t="shared" si="5"/>
        <v>0</v>
      </c>
      <c r="O158" s="157"/>
      <c r="P158" s="158"/>
      <c r="Q158" s="609"/>
      <c r="R158" s="693"/>
      <c r="S158" s="690"/>
      <c r="T158" s="690"/>
    </row>
    <row r="159" spans="1:20" ht="17.25">
      <c r="A159" s="50"/>
      <c r="B159" s="51"/>
      <c r="C159" s="51"/>
      <c r="D159" s="52"/>
      <c r="E159" s="52"/>
      <c r="F159" s="54"/>
      <c r="G159" s="54"/>
      <c r="H159" s="55"/>
      <c r="I159" s="15" t="s">
        <v>146</v>
      </c>
      <c r="J159" s="28">
        <v>0</v>
      </c>
      <c r="K159" s="31">
        <v>299.23</v>
      </c>
      <c r="L159" s="28"/>
      <c r="M159" s="28"/>
      <c r="N159" s="39">
        <f t="shared" si="5"/>
        <v>0</v>
      </c>
      <c r="O159" s="157"/>
      <c r="P159" s="158"/>
      <c r="Q159" s="609"/>
      <c r="R159" s="693"/>
      <c r="S159" s="690"/>
      <c r="T159" s="690"/>
    </row>
    <row r="160" spans="1:20" ht="12.75">
      <c r="A160" s="50"/>
      <c r="B160" s="51"/>
      <c r="C160" s="51"/>
      <c r="D160" s="52"/>
      <c r="E160" s="52"/>
      <c r="F160" s="54"/>
      <c r="G160" s="54"/>
      <c r="H160" s="55"/>
      <c r="I160" s="14" t="s">
        <v>147</v>
      </c>
      <c r="J160" s="28">
        <v>0</v>
      </c>
      <c r="K160" s="35">
        <v>517.0416666666669</v>
      </c>
      <c r="L160" s="377"/>
      <c r="M160" s="377"/>
      <c r="N160" s="39">
        <f t="shared" si="5"/>
        <v>0</v>
      </c>
      <c r="O160" s="157"/>
      <c r="P160" s="158"/>
      <c r="Q160" s="609"/>
      <c r="R160" s="693"/>
      <c r="S160" s="690"/>
      <c r="T160" s="690"/>
    </row>
    <row r="161" spans="1:20" ht="12.75">
      <c r="A161" s="61"/>
      <c r="B161" s="62"/>
      <c r="C161" s="62"/>
      <c r="D161" s="63"/>
      <c r="E161" s="63"/>
      <c r="F161" s="65"/>
      <c r="G161" s="65"/>
      <c r="H161" s="66"/>
      <c r="I161" s="99" t="s">
        <v>148</v>
      </c>
      <c r="J161" s="100">
        <v>0</v>
      </c>
      <c r="K161" s="101">
        <v>377.68416666666684</v>
      </c>
      <c r="L161" s="378"/>
      <c r="M161" s="378"/>
      <c r="N161" s="39">
        <f t="shared" si="5"/>
        <v>0</v>
      </c>
      <c r="O161" s="157"/>
      <c r="P161" s="158"/>
      <c r="Q161" s="609"/>
      <c r="R161" s="693"/>
      <c r="S161" s="690"/>
      <c r="T161" s="690"/>
    </row>
    <row r="162" spans="1:20" ht="12.75">
      <c r="A162" s="485"/>
      <c r="B162" s="51"/>
      <c r="C162" s="51"/>
      <c r="D162" s="483"/>
      <c r="E162" s="52"/>
      <c r="F162" s="54"/>
      <c r="G162" s="54"/>
      <c r="H162" s="55"/>
      <c r="I162" s="14" t="s">
        <v>161</v>
      </c>
      <c r="J162" s="31">
        <v>0</v>
      </c>
      <c r="K162" s="104">
        <v>138.06</v>
      </c>
      <c r="L162" s="379"/>
      <c r="M162" s="379"/>
      <c r="N162" s="39">
        <f t="shared" si="5"/>
        <v>0</v>
      </c>
      <c r="O162" s="157"/>
      <c r="P162" s="158"/>
      <c r="Q162" s="609"/>
      <c r="R162" s="693"/>
      <c r="S162" s="690"/>
      <c r="T162" s="690"/>
    </row>
    <row r="163" spans="1:20" ht="13.5" thickBot="1">
      <c r="A163" s="482"/>
      <c r="B163" s="57"/>
      <c r="C163" s="57"/>
      <c r="D163" s="484"/>
      <c r="E163" s="58"/>
      <c r="F163" s="59"/>
      <c r="G163" s="59"/>
      <c r="H163" s="60"/>
      <c r="I163" s="102" t="s">
        <v>164</v>
      </c>
      <c r="J163" s="103">
        <v>0</v>
      </c>
      <c r="K163" s="105">
        <v>138.06</v>
      </c>
      <c r="L163" s="380"/>
      <c r="M163" s="380"/>
      <c r="N163" s="39">
        <f t="shared" si="5"/>
        <v>0</v>
      </c>
      <c r="O163" s="159"/>
      <c r="P163" s="158"/>
      <c r="Q163" s="612"/>
      <c r="R163" s="693"/>
      <c r="S163" s="690"/>
      <c r="T163" s="690"/>
    </row>
    <row r="164" spans="1:20" ht="12.75">
      <c r="A164" s="1" t="s">
        <v>20</v>
      </c>
      <c r="J164" s="90">
        <f>J2+J5+J44+J103+J130+J137+J140+J143+J144+J154</f>
        <v>17595</v>
      </c>
      <c r="K164" s="91"/>
      <c r="L164" s="91"/>
      <c r="M164" s="91"/>
      <c r="N164" s="307">
        <f>N2+N5+N44+N103+N130+N137+N140+N143+N144+N154</f>
        <v>33757025.609328</v>
      </c>
      <c r="O164" s="616">
        <f>O2+O5+O44+O103+O130+O137+O140+O143+O144+O154</f>
        <v>596</v>
      </c>
      <c r="P164" s="92">
        <f>P2+P5+P44+P103+P130+P137+P140+P143+P144+P154</f>
        <v>2856518.29800896</v>
      </c>
      <c r="Q164" s="623">
        <f>O164*100/J164</f>
        <v>3.387325944870702</v>
      </c>
      <c r="R164" s="702">
        <f>R2+R5+R44+R103+R130+R137+R140+R143+R144+R154</f>
        <v>11166</v>
      </c>
      <c r="S164">
        <f>S2+S5+S44+S103+S130+S137+S140+S143+S144+S154</f>
        <v>11762</v>
      </c>
      <c r="T164" s="635">
        <f>S164*100/J164</f>
        <v>66.8485365160557</v>
      </c>
    </row>
    <row r="165" spans="15:19" ht="12.75">
      <c r="O165" s="164"/>
      <c r="P165" s="277">
        <f>P164*100/N164</f>
        <v>8.461996418368168</v>
      </c>
      <c r="Q165" s="249"/>
      <c r="S165">
        <f>O164+R164</f>
        <v>11762</v>
      </c>
    </row>
    <row r="166" spans="14:17" ht="12.75">
      <c r="N166" s="263"/>
      <c r="O166" s="164"/>
      <c r="P166" s="249"/>
      <c r="Q166" s="249"/>
    </row>
    <row r="167" spans="12:16" ht="12.75">
      <c r="L167">
        <v>2016</v>
      </c>
      <c r="N167" s="423">
        <v>25025956</v>
      </c>
      <c r="O167" s="163"/>
      <c r="P167" s="165"/>
    </row>
    <row r="168" spans="12:14" ht="12.75">
      <c r="L168">
        <v>2017</v>
      </c>
      <c r="N168" s="472">
        <v>32698117</v>
      </c>
    </row>
    <row r="169" spans="12:14" ht="12.75">
      <c r="L169">
        <v>2018</v>
      </c>
      <c r="N169" s="472">
        <f>33483451</f>
        <v>33483451</v>
      </c>
    </row>
    <row r="170" spans="12:16" ht="12.75">
      <c r="L170">
        <v>2019</v>
      </c>
      <c r="N170" s="263">
        <f>N164</f>
        <v>33757025.609328</v>
      </c>
      <c r="O170" s="790"/>
      <c r="P170" s="302"/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C247"/>
  <sheetViews>
    <sheetView tabSelected="1" zoomScale="148" zoomScaleNormal="148" zoomScalePageLayoutView="0" workbookViewId="0" topLeftCell="I157">
      <selection activeCell="U172" sqref="U172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7.00390625" style="0" customWidth="1"/>
    <col min="4" max="4" width="10.57421875" style="0" customWidth="1"/>
    <col min="6" max="6" width="7.00390625" style="0" customWidth="1"/>
    <col min="7" max="7" width="10.140625" style="0" customWidth="1"/>
    <col min="9" max="9" width="20.28125" style="0" customWidth="1"/>
    <col min="11" max="11" width="10.421875" style="0" bestFit="1" customWidth="1"/>
    <col min="13" max="13" width="11.7109375" style="0" customWidth="1"/>
    <col min="14" max="14" width="9.421875" style="0" customWidth="1"/>
    <col min="15" max="15" width="11.8515625" style="0" customWidth="1"/>
    <col min="16" max="16" width="6.28125" style="0" customWidth="1"/>
    <col min="17" max="17" width="9.140625" style="299" customWidth="1"/>
    <col min="18" max="18" width="10.7109375" style="0" customWidth="1"/>
    <col min="20" max="20" width="9.140625" style="166" customWidth="1"/>
    <col min="22" max="22" width="9.140625" style="492" customWidth="1"/>
  </cols>
  <sheetData>
    <row r="1" spans="1:29" ht="76.5" customHeight="1" thickBot="1">
      <c r="A1" s="3" t="s">
        <v>21</v>
      </c>
      <c r="B1" s="4" t="s">
        <v>24</v>
      </c>
      <c r="C1" s="5" t="s">
        <v>25</v>
      </c>
      <c r="D1" s="5" t="s">
        <v>26</v>
      </c>
      <c r="E1" s="4" t="s">
        <v>27</v>
      </c>
      <c r="F1" s="36" t="s">
        <v>149</v>
      </c>
      <c r="G1" s="6" t="s">
        <v>23</v>
      </c>
      <c r="H1" s="7" t="s">
        <v>22</v>
      </c>
      <c r="I1" s="7" t="s">
        <v>36</v>
      </c>
      <c r="J1" s="814" t="s">
        <v>41</v>
      </c>
      <c r="K1" s="23" t="s">
        <v>150</v>
      </c>
      <c r="L1" s="334" t="s">
        <v>273</v>
      </c>
      <c r="M1" s="334" t="s">
        <v>372</v>
      </c>
      <c r="N1" s="334" t="s">
        <v>376</v>
      </c>
      <c r="O1" s="808">
        <v>2019</v>
      </c>
      <c r="P1" s="522"/>
      <c r="Q1" s="599" t="s">
        <v>329</v>
      </c>
      <c r="R1" s="645" t="s">
        <v>330</v>
      </c>
      <c r="S1" s="646" t="s">
        <v>331</v>
      </c>
      <c r="T1" s="642"/>
      <c r="U1" s="706" t="s">
        <v>337</v>
      </c>
      <c r="V1" s="884" t="s">
        <v>393</v>
      </c>
      <c r="W1" s="735" t="s">
        <v>345</v>
      </c>
      <c r="X1" s="292" t="s">
        <v>331</v>
      </c>
      <c r="Y1" s="292"/>
      <c r="Z1" s="292"/>
      <c r="AA1" s="292"/>
      <c r="AB1" s="292"/>
      <c r="AC1" s="292" t="s">
        <v>331</v>
      </c>
    </row>
    <row r="2" spans="1:29" ht="12.75">
      <c r="A2" s="923" t="s">
        <v>0</v>
      </c>
      <c r="B2" s="925" t="s">
        <v>1</v>
      </c>
      <c r="C2" s="925" t="s">
        <v>3</v>
      </c>
      <c r="D2" s="933" t="s">
        <v>165</v>
      </c>
      <c r="E2" s="933" t="s">
        <v>28</v>
      </c>
      <c r="F2" s="937" t="s">
        <v>166</v>
      </c>
      <c r="G2" s="933" t="s">
        <v>167</v>
      </c>
      <c r="H2" s="943" t="s">
        <v>151</v>
      </c>
      <c r="I2" s="13"/>
      <c r="J2" s="29">
        <f>J3+J4</f>
        <v>254830</v>
      </c>
      <c r="K2" s="21"/>
      <c r="L2" s="21"/>
      <c r="M2" s="800"/>
      <c r="N2" s="800">
        <f>N3+N4</f>
        <v>32706513.112</v>
      </c>
      <c r="O2" s="614">
        <f>O3+O4</f>
        <v>32706513.112000003</v>
      </c>
      <c r="P2" s="806">
        <f>N2-O2</f>
        <v>0</v>
      </c>
      <c r="Q2" s="603">
        <f>ВОЛОСОВО!O2+ВОЛХОВ!O2+Всеволожск!O2+ВЫБОРГ!O2+ГАТЧИНА!O2+КИНГИСЕПП!O2+КИРОВСК!O2+'Лодейное Поле'!O2+Ломоносов!O2+ЛУГА!O2+ПРИОЗЕРСК!O2+ТИХВИН!O2+ЭПОТРЯД!O2</f>
        <v>27013</v>
      </c>
      <c r="R2" s="648">
        <f>ВОЛОСОВО!P2+ВОЛХОВ!P2+Всеволожск!P2+ВЫБОРГ!P2+ГАТЧИНА!P2+КИНГИСЕПП!P2+КИРОВСК!P2+'Лодейное Поле'!P2+Ломоносов!P2+ЛУГА!P2+ПРИОЗЕРСК!P2+ТИХВИН!P2+ЭПОТРЯД!P2</f>
        <v>3467021.3032</v>
      </c>
      <c r="S2" s="649">
        <f>Q2*100/J2</f>
        <v>10.600400266844563</v>
      </c>
      <c r="T2" s="842">
        <f>T3+T4</f>
        <v>3467021.3032</v>
      </c>
      <c r="U2" s="726">
        <f>ВОЛОСОВО!R2+ВОЛХОВ!R2+Всеволожск!R2+ВЫБОРГ!R2+ГАТЧИНА!R2+КИНГИСЕПП!R2+КИРОВСК!R2+'Лодейное Поле'!R2+Ломоносов!R2+ЛУГА!R2+ПРИОЗЕРСК!R2+ТИХВИН!R2+ЭПОТРЯД!R2</f>
        <v>101313</v>
      </c>
      <c r="V2" s="886">
        <f>ВОЛОСОВО!S2+ВОЛХОВ!S2+Всеволожск!S2+ВЫБОРГ!S2+ГАТЧИНА!S2+КИНГИСЕПП!S2+КИРОВСК!S2+'Лодейное Поле'!S2+Ломоносов!S2+ЛУГА!S2+ПРИОЗЕРСК!S2+ТИХВИН!S2+ЭПОТРЯД!S2</f>
        <v>128326</v>
      </c>
      <c r="W2" s="879">
        <f>Q2+U2</f>
        <v>128326</v>
      </c>
      <c r="X2" s="879">
        <f>W2*100/J2</f>
        <v>50.35749323078131</v>
      </c>
      <c r="Y2" s="706"/>
      <c r="Z2" s="706"/>
      <c r="AA2" s="706"/>
      <c r="AB2" s="706"/>
      <c r="AC2" s="706"/>
    </row>
    <row r="3" spans="1:29" ht="12.75">
      <c r="A3" s="924"/>
      <c r="B3" s="926"/>
      <c r="C3" s="926"/>
      <c r="D3" s="934"/>
      <c r="E3" s="934"/>
      <c r="F3" s="938"/>
      <c r="G3" s="934"/>
      <c r="H3" s="936"/>
      <c r="I3" s="268" t="s">
        <v>37</v>
      </c>
      <c r="J3" s="736">
        <f>ВОЛОСОВО!J3+ВОЛХОВ!J3+Всеволожск!J3+ВЫБОРГ!J3+ГАТЧИНА!J3+КИНГИСЕПП!J3+КИРОВСК!J3+'Лодейное Поле'!J3+Ломоносов!J3+ЛУГА!J3+ПРИОЗЕРСК!J3+ТИХВИН!J3+ЭПОТРЯД!J3</f>
        <v>12194</v>
      </c>
      <c r="K3" s="310">
        <v>123.41</v>
      </c>
      <c r="L3" s="310">
        <v>1</v>
      </c>
      <c r="M3" s="372">
        <v>1.04</v>
      </c>
      <c r="N3" s="804">
        <f>J3*K3*L3*M3</f>
        <v>1565056.0016</v>
      </c>
      <c r="O3" s="809">
        <f>ВОЛОСОВО!N3+ВОЛХОВ!N3+Всеволожск!N3+ВЫБОРГ!N3+ГАТЧИНА!N3+КИНГИСЕПП!N3+КИРОВСК!N3+'Лодейное Поле'!N3+Ломоносов!N3+ЛУГА!N3+ПРИОЗЕРСК!N3+ТИХВИН!N3+ЭПОТРЯД!N3</f>
        <v>1565056.0015999998</v>
      </c>
      <c r="P3" s="806">
        <f aca="true" t="shared" si="0" ref="P3:P66">N3-O3</f>
        <v>0</v>
      </c>
      <c r="Q3" s="161">
        <f>ВОЛОСОВО!O3+ВОЛХОВ!O3+Всеволожск!O3+ВЫБОРГ!O3+ГАТЧИНА!O3+КИНГИСЕПП!O3+КИРОВСК!O3+'Лодейное Поле'!O3+Ломоносов!O3+ЛУГА!O3+ПРИОЗЕРСК!O3+ТИХВИН!O3+ЭПОТРЯД!O3</f>
        <v>1482</v>
      </c>
      <c r="R3" s="647">
        <f>ВОЛОСОВО!P3+ВОЛХОВ!P3+Всеволожск!P3+ВЫБОРГ!P3+ГАТЧИНА!P3+КИНГИСЕПП!P3+КИРОВСК!P3+'Лодейное Поле'!P3+Ломоносов!P3+ЛУГА!P3+ПРИОЗЕРСК!P3+ТИХВИН!P3+ЭПОТРЯД!P3</f>
        <v>190209.3648</v>
      </c>
      <c r="S3" s="643"/>
      <c r="T3" s="650">
        <f>K3*L3*Q3*M3</f>
        <v>190209.3648</v>
      </c>
      <c r="U3" s="720">
        <f>ВОЛОСОВО!R3+ВОЛХОВ!R3+Всеволожск!R3+ВЫБОРГ!R3+ГАТЧИНА!R3+КИНГИСЕПП!R3+КИРОВСК!R3+'Лодейное Поле'!R3+Ломоносов!R3+ЛУГА!R3+ПРИОЗЕРСК!R3+ТИХВИН!R3+ЭПОТРЯД!R3</f>
        <v>1194</v>
      </c>
      <c r="V3" s="886">
        <f>ВОЛОСОВО!S3+ВОЛХОВ!S3+Всеволожск!S3+ВЫБОРГ!S3+ГАТЧИНА!S3+КИНГИСЕПП!S3+КИРОВСК!S3+'Лодейное Поле'!S3+Ломоносов!S3+ЛУГА!S3+ПРИОЗЕРСК!S3+ТИХВИН!S3+ЭПОТРЯД!S3</f>
        <v>2676</v>
      </c>
      <c r="W3" s="879">
        <f aca="true" t="shared" si="1" ref="W3:W66">Q3+U3</f>
        <v>2676</v>
      </c>
      <c r="X3" s="885">
        <f aca="true" t="shared" si="2" ref="X3:X66">W3*100/J3</f>
        <v>21.945218960144334</v>
      </c>
      <c r="Y3" s="690"/>
      <c r="Z3" s="690"/>
      <c r="AA3" s="690"/>
      <c r="AB3" s="690"/>
      <c r="AC3" s="690"/>
    </row>
    <row r="4" spans="1:29" ht="25.5" thickBot="1">
      <c r="A4" s="924"/>
      <c r="B4" s="926"/>
      <c r="C4" s="926"/>
      <c r="D4" s="934"/>
      <c r="E4" s="934"/>
      <c r="F4" s="938"/>
      <c r="G4" s="934"/>
      <c r="H4" s="936"/>
      <c r="I4" s="269" t="s">
        <v>40</v>
      </c>
      <c r="J4" s="736">
        <f>ВОЛОСОВО!J4+ВОЛХОВ!J4+Всеволожск!J4+ВЫБОРГ!J4+ГАТЧИНА!J4+КИНГИСЕПП!J4+КИРОВСК!J4+'Лодейное Поле'!J4+Ломоносов!J4+ЛУГА!J4+ПРИОЗЕРСК!J4+ТИХВИН!J4+ЭПОТРЯД!J4</f>
        <v>242636</v>
      </c>
      <c r="K4" s="310">
        <v>123.41</v>
      </c>
      <c r="L4" s="310">
        <v>1</v>
      </c>
      <c r="M4" s="372">
        <v>1.04</v>
      </c>
      <c r="N4" s="804">
        <f>J4*K4*L4*M4</f>
        <v>31141457.1104</v>
      </c>
      <c r="O4" s="809">
        <f>ВОЛОСОВО!N4+ВОЛХОВ!N4+Всеволожск!N4+ВЫБОРГ!N4+ГАТЧИНА!N4+КИНГИСЕПП!N4+КИРОВСК!N4+'Лодейное Поле'!N4+Ломоносов!N4+ЛУГА!N4+ПРИОЗЕРСК!N4+ТИХВИН!N4+ЭПОТРЯД!N4</f>
        <v>31141457.110400002</v>
      </c>
      <c r="P4" s="806">
        <f t="shared" si="0"/>
        <v>0</v>
      </c>
      <c r="Q4" s="161">
        <f>ВОЛОСОВО!O4+ВОЛХОВ!O4+Всеволожск!O4+ВЫБОРГ!O4+ГАТЧИНА!O4+КИНГИСЕПП!O4+КИРОВСК!O4+'Лодейное Поле'!O4+Ломоносов!O4+ЛУГА!O4+ПРИОЗЕРСК!O4+ТИХВИН!O4+ЭПОТРЯД!O4</f>
        <v>25531</v>
      </c>
      <c r="R4" s="844">
        <f>ВОЛОСОВО!P4+ВОЛХОВ!P4+Всеволожск!P4+ВЫБОРГ!P4+ГАТЧИНА!P4+КИНГИСЕПП!P4+КИРОВСК!P4+'Лодейное Поле'!P4+Ломоносов!P4+ЛУГА!P4+ПРИОЗЕРСК!P4+ТИХВИН!P4+ЭПОТРЯД!P4</f>
        <v>3276811.938400001</v>
      </c>
      <c r="S4" s="596"/>
      <c r="T4" s="842">
        <f>K4*L4*Q4*M4</f>
        <v>3276811.9384</v>
      </c>
      <c r="U4" s="720">
        <f>ВОЛОСОВО!R4+ВОЛХОВ!R4+Всеволожск!R4+ВЫБОРГ!R4+ГАТЧИНА!R4+КИНГИСЕПП!R4+КИРОВСК!R4+'Лодейное Поле'!R4+Ломоносов!R4+ЛУГА!R4+ПРИОЗЕРСК!R4+ТИХВИН!R4+ЭПОТРЯД!R4</f>
        <v>100119</v>
      </c>
      <c r="V4" s="886">
        <f>ВОЛОСОВО!S4+ВОЛХОВ!S4+Всеволожск!S4+ВЫБОРГ!S4+ГАТЧИНА!S4+КИНГИСЕПП!S4+КИРОВСК!S4+'Лодейное Поле'!S4+Ломоносов!S4+ЛУГА!S4+ПРИОЗЕРСК!S4+ТИХВИН!S4+ЭПОТРЯД!S4</f>
        <v>125650</v>
      </c>
      <c r="W4" s="879">
        <f t="shared" si="1"/>
        <v>125650</v>
      </c>
      <c r="X4" s="885">
        <f t="shared" si="2"/>
        <v>51.78539046143194</v>
      </c>
      <c r="Y4" s="690"/>
      <c r="Z4" s="690"/>
      <c r="AA4" s="690"/>
      <c r="AB4" s="690"/>
      <c r="AC4" s="690"/>
    </row>
    <row r="5" spans="1:29" ht="147" thickBot="1">
      <c r="A5" s="9" t="s">
        <v>0</v>
      </c>
      <c r="B5" s="8" t="s">
        <v>2</v>
      </c>
      <c r="C5" s="8" t="s">
        <v>3</v>
      </c>
      <c r="D5" s="339" t="s">
        <v>165</v>
      </c>
      <c r="E5" s="339" t="s">
        <v>28</v>
      </c>
      <c r="F5" s="340" t="s">
        <v>75</v>
      </c>
      <c r="G5" s="341" t="s">
        <v>168</v>
      </c>
      <c r="H5" s="416" t="s">
        <v>152</v>
      </c>
      <c r="I5" s="14"/>
      <c r="J5" s="29">
        <f>J6+J7+J8+J9+J10+J11+J12+J13+J14+J15+J17+J18+J19+J24+J28+J29+J30+J31+J32+J33+J34+J35+J36+J37+J38+J39+J40+J41+J42+J43+J23+J16+J25+J26+J27</f>
        <v>376763</v>
      </c>
      <c r="K5" s="21"/>
      <c r="L5" s="21"/>
      <c r="M5" s="800"/>
      <c r="N5" s="800">
        <f>N6+N7+N8+N9+N10+N11+N12+N13+N14+N15+N17+N18+N19+N24+N28+N29+N30+N31+N32+N33+N34+N35+N36+N37+N38+N39+N40+N41+N42+N43+N23+N16+N25+N26+N27</f>
        <v>72990847.68521726</v>
      </c>
      <c r="O5" s="614">
        <f>O6+O7+O8+O9+O10+O11+O12+O13+O14+O15+O17+O18+O19+O24+O28+O29+O30+O31+O32+O33+O34+O35+O36+O37+O38+O39+O40+O41+O42+O43+O23+O16+O25+O26+O27</f>
        <v>72990847.68521726</v>
      </c>
      <c r="P5" s="806">
        <f>N5-O5</f>
        <v>0</v>
      </c>
      <c r="Q5" s="603">
        <f>ВОЛОСОВО!O5+ВОЛХОВ!O5+Всеволожск!O5+ВЫБОРГ!O5+ГАТЧИНА!O5+КИНГИСЕПП!O5+КИРОВСК!O5+'Лодейное Поле'!O5+Ломоносов!O5+ЛУГА!O5+ПРИОЗЕРСК!O5+ТИХВИН!O5+ЭПОТРЯД!O5</f>
        <v>119459</v>
      </c>
      <c r="R5" s="648">
        <f>ВОЛОСОВО!P5+ВОЛХОВ!P5+Всеволожск!P5+ВЫБОРГ!P5+ГАТЧИНА!P5+КИНГИСЕПП!P5+КИРОВСК!P5+'Лодейное Поле'!P5+Ломоносов!P5+ЛУГА!P5+ПРИОЗЕРСК!P5+ТИХВИН!P5+ЭПОТРЯД!P5</f>
        <v>20786380.455626242</v>
      </c>
      <c r="S5" s="649">
        <f>Q5*100/J5</f>
        <v>31.70666971013608</v>
      </c>
      <c r="T5" s="650">
        <f>T6+T7+T8+T9+T10+T11+T12+T13+T14+T15+T17+T18+T19+T24+T28+T29+T30+T31+T32+T33+T34+T35+T36+T37+T38+T39+T40+T41+T42+T43+T23+T16+T25+T26+T27</f>
        <v>20786380.455626242</v>
      </c>
      <c r="U5" s="726">
        <f>ВОЛОСОВО!R5+ВОЛХОВ!R5+Всеволожск!R5+ВЫБОРГ!R5+ГАТЧИНА!R5+КИНГИСЕПП!R5+КИРОВСК!R5+'Лодейное Поле'!R5+Ломоносов!R5+ЛУГА!R5+ПРИОЗЕРСК!R5+ТИХВИН!R5+ЭПОТРЯД!R5</f>
        <v>122128</v>
      </c>
      <c r="V5" s="886">
        <f>ВОЛОСОВО!S5+ВОЛХОВ!S5+Всеволожск!S5+ВЫБОРГ!S5+ГАТЧИНА!S5+КИНГИСЕПП!S5+КИРОВСК!S5+'Лодейное Поле'!S5+Ломоносов!S5+ЛУГА!S5+ПРИОЗЕРСК!S5+ТИХВИН!S5+ЭПОТРЯД!S5</f>
        <v>241587</v>
      </c>
      <c r="W5" s="879">
        <f t="shared" si="1"/>
        <v>241587</v>
      </c>
      <c r="X5" s="879">
        <f t="shared" si="2"/>
        <v>64.1217423154609</v>
      </c>
      <c r="Y5" s="690"/>
      <c r="Z5" s="690"/>
      <c r="AA5" s="690"/>
      <c r="AB5" s="690"/>
      <c r="AC5" s="690"/>
    </row>
    <row r="6" spans="1:29" ht="12.75">
      <c r="A6" s="44"/>
      <c r="B6" s="45"/>
      <c r="C6" s="45"/>
      <c r="D6" s="46"/>
      <c r="E6" s="47"/>
      <c r="F6" s="48"/>
      <c r="G6" s="48"/>
      <c r="H6" s="49"/>
      <c r="I6" s="233" t="s">
        <v>42</v>
      </c>
      <c r="J6" s="736">
        <f>ВОЛОСОВО!J6+ВОЛХОВ!J6+Всеволожск!J6+ВЫБОРГ!J6+ГАТЧИНА!J6+КИНГИСЕПП!J6+КИРОВСК!J6+'Лодейное Поле'!J6+Ломоносов!J6+ЛУГА!J6+ПРИОЗЕРСК!J6+ТИХВИН!J6+ЭПОТРЯД!J6</f>
        <v>2373</v>
      </c>
      <c r="K6" s="310">
        <v>231.92</v>
      </c>
      <c r="L6" s="310">
        <v>2.5454</v>
      </c>
      <c r="M6" s="372">
        <v>1.04</v>
      </c>
      <c r="N6" s="804">
        <f>J6*K6*L6*M6</f>
        <v>1456885.1602905598</v>
      </c>
      <c r="O6" s="812">
        <f>ВОЛОСОВО!N6+ВОЛХОВ!N6+Всеволожск!N6+ВЫБОРГ!N6+ГАТЧИНА!N6+КИНГИСЕПП!N6+КИРОВСК!N6+'Лодейное Поле'!N6+Ломоносов!N6+ЛУГА!N6+ПРИОЗЕРСК!N6+ТИХВИН!N6+ЭПОТРЯД!N6</f>
        <v>1456885.1602905602</v>
      </c>
      <c r="P6" s="806">
        <f t="shared" si="0"/>
        <v>0</v>
      </c>
      <c r="Q6" s="161">
        <f>ВОЛОСОВО!O6+ВОЛХОВ!O6+Всеволожск!O6+ВЫБОРГ!O6+ГАТЧИНА!O6+КИНГИСЕПП!O6+КИРОВСК!O6+'Лодейное Поле'!O6+Ломоносов!O6+ЛУГА!O6+ПРИОЗЕРСК!O6+ТИХВИН!O6+ЭПОТРЯД!O6</f>
        <v>461</v>
      </c>
      <c r="R6" s="647">
        <f>ВОЛОСОВО!P6+ВОЛХОВ!P6+Всеволожск!P6+ВЫБОРГ!P6+ГАТЧИНА!P6+КИНГИСЕПП!P6+КИРОВСК!P6+'Лодейное Поле'!P6+Ломоносов!P6+ЛУГА!P6+ПРИОЗЕРСК!P6+ТИХВИН!P6+ЭПОТРЯД!P6</f>
        <v>283027.41630591993</v>
      </c>
      <c r="S6" s="596"/>
      <c r="T6" s="650">
        <f>K6*L6*Q6*M6</f>
        <v>283027.41630592005</v>
      </c>
      <c r="U6" s="720">
        <f>ВОЛОСОВО!R6+ВОЛХОВ!R6+Всеволожск!R6+ВЫБОРГ!R6+ГАТЧИНА!R6+КИНГИСЕПП!R6+КИРОВСК!R6+'Лодейное Поле'!R6+Ломоносов!R6+ЛУГА!R6+ПРИОЗЕРСК!R6+ТИХВИН!R6+ЭПОТРЯД!R6</f>
        <v>652</v>
      </c>
      <c r="V6" s="886">
        <f>ВОЛОСОВО!S6+ВОЛХОВ!S6+Всеволожск!S6+ВЫБОРГ!S6+ГАТЧИНА!S6+КИНГИСЕПП!S6+КИРОВСК!S6+'Лодейное Поле'!S6+Ломоносов!S6+ЛУГА!S6+ПРИОЗЕРСК!S6+ТИХВИН!S6+ЭПОТРЯД!S6</f>
        <v>1113</v>
      </c>
      <c r="W6" s="879">
        <f t="shared" si="1"/>
        <v>1113</v>
      </c>
      <c r="X6" s="879">
        <f t="shared" si="2"/>
        <v>46.902654867256636</v>
      </c>
      <c r="Y6" s="690"/>
      <c r="Z6" s="690"/>
      <c r="AA6" s="690"/>
      <c r="AB6" s="690"/>
      <c r="AC6" s="690"/>
    </row>
    <row r="7" spans="1:29" ht="12.75">
      <c r="A7" s="50"/>
      <c r="B7" s="51"/>
      <c r="C7" s="51"/>
      <c r="D7" s="52"/>
      <c r="E7" s="53"/>
      <c r="F7" s="54"/>
      <c r="G7" s="54"/>
      <c r="H7" s="55"/>
      <c r="I7" s="233" t="s">
        <v>43</v>
      </c>
      <c r="J7" s="736">
        <f>ВОЛОСОВО!J7+ВОЛХОВ!J7+Всеволожск!J7+ВЫБОРГ!J7+ГАТЧИНА!J7+КИНГИСЕПП!J7+КИРОВСК!J7+'Лодейное Поле'!J7+Ломоносов!J7+ЛУГА!J7+ПРИОЗЕРСК!J7+ТИХВИН!J7+ЭПОТРЯД!J7</f>
        <v>420</v>
      </c>
      <c r="K7" s="310">
        <v>231.92</v>
      </c>
      <c r="L7" s="310">
        <v>2.5454</v>
      </c>
      <c r="M7" s="372">
        <v>1.04</v>
      </c>
      <c r="N7" s="804">
        <f aca="true" t="shared" si="3" ref="N7:N43">J7*K7*L7*M7</f>
        <v>257855.78058239998</v>
      </c>
      <c r="O7" s="812">
        <f>ВОЛОСОВО!N7+ВОЛХОВ!N7+Всеволожск!N7+ВЫБОРГ!N7+ГАТЧИНА!N7+КИНГИСЕПП!N7+КИРОВСК!N7+'Лодейное Поле'!N7+Ломоносов!N7+ЛУГА!N7+ПРИОЗЕРСК!N7+ТИХВИН!N7+ЭПОТРЯД!N7</f>
        <v>257855.78058240004</v>
      </c>
      <c r="P7" s="806">
        <f t="shared" si="0"/>
        <v>0</v>
      </c>
      <c r="Q7" s="161">
        <f>ВОЛОСОВО!O7+ВОЛХОВ!O7+Всеволожск!O7+ВЫБОРГ!O7+ГАТЧИНА!O7+КИНГИСЕПП!O7+КИРОВСК!O7+'Лодейное Поле'!O7+Ломоносов!O7+ЛУГА!O7+ПРИОЗЕРСК!O7+ТИХВИН!O7+ЭПОТРЯД!O7</f>
        <v>104</v>
      </c>
      <c r="R7" s="647">
        <f>ВОЛОСОВО!P7+ВОЛХОВ!P7+Всеволожск!P7+ВЫБОРГ!P7+ГАТЧИНА!P7+КИНГИСЕПП!P7+КИРОВСК!P7+'Лодейное Поле'!P7+Ломоносов!P7+ЛУГА!P7+ПРИОЗЕРСК!P7+ТИХВИН!P7+ЭПОТРЯД!P7</f>
        <v>63850.00281088</v>
      </c>
      <c r="S7" s="596"/>
      <c r="T7" s="650">
        <f aca="true" t="shared" si="4" ref="T7:T43">K7*L7*Q7*M7</f>
        <v>63850.00281088</v>
      </c>
      <c r="U7" s="720">
        <f>ВОЛОСОВО!R7+ВОЛХОВ!R7+Всеволожск!R7+ВЫБОРГ!R7+ГАТЧИНА!R7+КИНГИСЕПП!R7+КИРОВСК!R7+'Лодейное Поле'!R7+Ломоносов!R7+ЛУГА!R7+ПРИОЗЕРСК!R7+ТИХВИН!R7+ЭПОТРЯД!R7</f>
        <v>105</v>
      </c>
      <c r="V7" s="886">
        <f>ВОЛОСОВО!S7+ВОЛХОВ!S7+Всеволожск!S7+ВЫБОРГ!S7+ГАТЧИНА!S7+КИНГИСЕПП!S7+КИРОВСК!S7+'Лодейное Поле'!S7+Ломоносов!S7+ЛУГА!S7+ПРИОЗЕРСК!S7+ТИХВИН!S7+ЭПОТРЯД!S7</f>
        <v>209</v>
      </c>
      <c r="W7" s="879">
        <f t="shared" si="1"/>
        <v>209</v>
      </c>
      <c r="X7" s="879">
        <f t="shared" si="2"/>
        <v>49.76190476190476</v>
      </c>
      <c r="Y7" s="690"/>
      <c r="Z7" s="690"/>
      <c r="AA7" s="690"/>
      <c r="AB7" s="690"/>
      <c r="AC7" s="690"/>
    </row>
    <row r="8" spans="1:29" ht="16.5">
      <c r="A8" s="50"/>
      <c r="B8" s="51"/>
      <c r="C8" s="51"/>
      <c r="D8" s="52"/>
      <c r="E8" s="53"/>
      <c r="F8" s="54"/>
      <c r="G8" s="54"/>
      <c r="H8" s="55"/>
      <c r="I8" s="291" t="s">
        <v>44</v>
      </c>
      <c r="J8" s="736">
        <f>ВОЛОСОВО!J8+ВОЛХОВ!J8+Всеволожск!J8+ВЫБОРГ!J8+ГАТЧИНА!J8+КИНГИСЕПП!J8+КИРОВСК!J8+'Лодейное Поле'!J8+Ломоносов!J8+ЛУГА!J8+ПРИОЗЕРСК!J8+ТИХВИН!J8+ЭПОТРЯД!J8</f>
        <v>400</v>
      </c>
      <c r="K8" s="310">
        <v>231.92</v>
      </c>
      <c r="L8" s="310">
        <v>18.0359</v>
      </c>
      <c r="M8" s="372">
        <v>1.04</v>
      </c>
      <c r="N8" s="804">
        <f t="shared" si="3"/>
        <v>1740080.5460480002</v>
      </c>
      <c r="O8" s="812">
        <f>ВОЛОСОВО!N8+ВОЛХОВ!N8+Всеволожск!N8+ВЫБОРГ!N8+ГАТЧИНА!N8+КИНГИСЕПП!N8+КИРОВСК!N8+'Лодейное Поле'!N8+Ломоносов!N8+ЛУГА!N8+ПРИОЗЕРСК!N8+ТИХВИН!N8+ЭПОТРЯД!N8</f>
        <v>1740080.5460480002</v>
      </c>
      <c r="P8" s="806">
        <f t="shared" si="0"/>
        <v>0</v>
      </c>
      <c r="Q8" s="161">
        <f>ВОЛОСОВО!O8+ВОЛХОВ!O8+Всеволожск!O8+ВЫБОРГ!O8+ГАТЧИНА!O8+КИНГИСЕПП!O8+КИРОВСК!O8+'Лодейное Поле'!O8+Ломоносов!O8+ЛУГА!O8+ПРИОЗЕРСК!O8+ТИХВИН!O8+ЭПОТРЯД!O8</f>
        <v>100</v>
      </c>
      <c r="R8" s="647">
        <f>ВОЛОСОВО!P8+ВОЛХОВ!P8+Всеволожск!P8+ВЫБОРГ!P8+ГАТЧИНА!P8+КИНГИСЕПП!P8+КИРОВСК!P8+'Лодейное Поле'!P8+Ломоносов!P8+ЛУГА!P8+ПРИОЗЕРСК!P8+ТИХВИН!P8+ЭПОТРЯД!P8</f>
        <v>435020.136512</v>
      </c>
      <c r="S8" s="596"/>
      <c r="T8" s="650">
        <f t="shared" si="4"/>
        <v>435020.136512</v>
      </c>
      <c r="U8" s="720">
        <f>ВОЛОСОВО!R8+ВОЛХОВ!R8+Всеволожск!R8+ВЫБОРГ!R8+ГАТЧИНА!R8+КИНГИСЕПП!R8+КИРОВСК!R8+'Лодейное Поле'!R8+Ломоносов!R8+ЛУГА!R8+ПРИОЗЕРСК!R8+ТИХВИН!R8+ЭПОТРЯД!R8</f>
        <v>100</v>
      </c>
      <c r="V8" s="886">
        <f>ВОЛОСОВО!S8+ВОЛХОВ!S8+Всеволожск!S8+ВЫБОРГ!S8+ГАТЧИНА!S8+КИНГИСЕПП!S8+КИРОВСК!S8+'Лодейное Поле'!S8+Ломоносов!S8+ЛУГА!S8+ПРИОЗЕРСК!S8+ТИХВИН!S8+ЭПОТРЯД!S8</f>
        <v>200</v>
      </c>
      <c r="W8" s="879">
        <f t="shared" si="1"/>
        <v>200</v>
      </c>
      <c r="X8" s="879">
        <f t="shared" si="2"/>
        <v>50</v>
      </c>
      <c r="Y8" s="690"/>
      <c r="Z8" s="690"/>
      <c r="AA8" s="690"/>
      <c r="AB8" s="690"/>
      <c r="AC8" s="690"/>
    </row>
    <row r="9" spans="1:29" ht="12.75">
      <c r="A9" s="50"/>
      <c r="B9" s="51"/>
      <c r="C9" s="51"/>
      <c r="D9" s="52"/>
      <c r="E9" s="53"/>
      <c r="F9" s="54"/>
      <c r="G9" s="54"/>
      <c r="H9" s="55"/>
      <c r="I9" s="233" t="s">
        <v>45</v>
      </c>
      <c r="J9" s="736">
        <f>ВОЛОСОВО!J9+ВОЛХОВ!J9+Всеволожск!J9+ВЫБОРГ!J9+ГАТЧИНА!J9+КИНГИСЕПП!J9+КИРОВСК!J9+'Лодейное Поле'!J9+Ломоносов!J9+ЛУГА!J9+ПРИОЗЕРСК!J9+ТИХВИН!J9+ЭПОТРЯД!J9</f>
        <v>198545</v>
      </c>
      <c r="K9" s="310">
        <v>231.92</v>
      </c>
      <c r="L9" s="310">
        <v>0.5957</v>
      </c>
      <c r="M9" s="372">
        <v>1.04</v>
      </c>
      <c r="N9" s="804">
        <f t="shared" si="3"/>
        <v>28527130.9933792</v>
      </c>
      <c r="O9" s="812">
        <f>ВОЛОСОВО!N9+ВОЛХОВ!N9+Всеволожск!N9+ВЫБОРГ!N9+ГАТЧИНА!N9+КИНГИСЕПП!N9+КИРОВСК!N9+'Лодейное Поле'!N9+Ломоносов!N9+ЛУГА!N9+ПРИОЗЕРСК!N9+ТИХВИН!N9+ЭПОТРЯД!N9</f>
        <v>28527130.993379198</v>
      </c>
      <c r="P9" s="806">
        <f t="shared" si="0"/>
        <v>0</v>
      </c>
      <c r="Q9" s="161">
        <f>ВОЛОСОВО!O9+ВОЛХОВ!O9+Всеволожск!O9+ВЫБОРГ!O9+ГАТЧИНА!O9+КИНГИСЕПП!O9+КИРОВСК!O9+'Лодейное Поле'!O9+Ломоносов!O9+ЛУГА!O9+ПРИОЗЕРСК!O9+ТИХВИН!O9+ЭПОТРЯД!O9</f>
        <v>70261</v>
      </c>
      <c r="R9" s="647">
        <f>ВОЛОСОВО!P9+ВОЛХОВ!P9+Всеволожск!P9+ВЫБОРГ!P9+ГАТЧИНА!P9+КИНГИСЕПП!P9+КИРОВСК!P9+'Лодейное Поле'!P9+Ломоносов!P9+ЛУГА!P9+ПРИОЗЕРСК!P9+ТИХВИН!P9+ЭПОТРЯД!P9</f>
        <v>10095166.08691136</v>
      </c>
      <c r="S9" s="596"/>
      <c r="T9" s="650">
        <f t="shared" si="4"/>
        <v>10095166.08691136</v>
      </c>
      <c r="U9" s="720">
        <f>ВОЛОСОВО!R9+ВОЛХОВ!R9+Всеволожск!R9+ВЫБОРГ!R9+ГАТЧИНА!R9+КИНГИСЕПП!R9+КИРОВСК!R9+'Лодейное Поле'!R9+Ломоносов!R9+ЛУГА!R9+ПРИОЗЕРСК!R9+ТИХВИН!R9+ЭПОТРЯД!R9</f>
        <v>64297</v>
      </c>
      <c r="V9" s="886">
        <f>ВОЛОСОВО!S9+ВОЛХОВ!S9+Всеволожск!S9+ВЫБОРГ!S9+ГАТЧИНА!S9+КИНГИСЕПП!S9+КИРОВСК!S9+'Лодейное Поле'!S9+Ломоносов!S9+ЛУГА!S9+ПРИОЗЕРСК!S9+ТИХВИН!S9+ЭПОТРЯД!S9</f>
        <v>134558</v>
      </c>
      <c r="W9" s="879">
        <f t="shared" si="1"/>
        <v>134558</v>
      </c>
      <c r="X9" s="879">
        <f t="shared" si="2"/>
        <v>67.77204160265934</v>
      </c>
      <c r="Y9" s="690"/>
      <c r="Z9" s="690"/>
      <c r="AA9" s="690"/>
      <c r="AB9" s="690"/>
      <c r="AC9" s="690"/>
    </row>
    <row r="10" spans="1:29" ht="12.75">
      <c r="A10" s="50"/>
      <c r="B10" s="51"/>
      <c r="C10" s="51"/>
      <c r="D10" s="52"/>
      <c r="E10" s="53"/>
      <c r="F10" s="54"/>
      <c r="G10" s="54"/>
      <c r="H10" s="55"/>
      <c r="I10" s="233" t="s">
        <v>46</v>
      </c>
      <c r="J10" s="736">
        <f>ВОЛОСОВО!J10+ВОЛХОВ!J10+Всеволожск!J10+ВЫБОРГ!J10+ГАТЧИНА!J10+КИНГИСЕПП!J10+КИРОВСК!J10+'Лодейное Поле'!J10+Ломоносов!J10+ЛУГА!J10+ПРИОЗЕРСК!J10+ТИХВИН!J10+ЭПОТРЯД!J10</f>
        <v>294</v>
      </c>
      <c r="K10" s="310">
        <v>231.92</v>
      </c>
      <c r="L10" s="310">
        <v>2.5454</v>
      </c>
      <c r="M10" s="372">
        <v>1.04</v>
      </c>
      <c r="N10" s="804">
        <f t="shared" si="3"/>
        <v>180499.04640768</v>
      </c>
      <c r="O10" s="812">
        <f>ВОЛОСОВО!N10+ВОЛХОВ!N10+Всеволожск!N10+ВЫБОРГ!N10+ГАТЧИНА!N10+КИНГИСЕПП!N10+КИРОВСК!N10+'Лодейное Поле'!N10+Ломоносов!N10+ЛУГА!N10+ПРИОЗЕРСК!N10+ТИХВИН!N10+ЭПОТРЯД!N10</f>
        <v>180499.04640768</v>
      </c>
      <c r="P10" s="806">
        <f t="shared" si="0"/>
        <v>0</v>
      </c>
      <c r="Q10" s="161">
        <f>ВОЛОСОВО!O10+ВОЛХОВ!O10+Всеволожск!O10+ВЫБОРГ!O10+ГАТЧИНА!O10+КИНГИСЕПП!O10+КИРОВСК!O10+'Лодейное Поле'!O10+Ломоносов!O10+ЛУГА!O10+ПРИОЗЕРСК!O10+ТИХВИН!O10+ЭПОТРЯД!O10</f>
        <v>37</v>
      </c>
      <c r="R10" s="647">
        <f>ВОЛОСОВО!P10+ВОЛХОВ!P10+Всеволожск!P10+ВЫБОРГ!P10+ГАТЧИНА!P10+КИНГИСЕПП!P10+КИРОВСК!P10+'Лодейное Поле'!P10+Ломоносов!P10+ЛУГА!P10+ПРИОЗЕРСК!P10+ТИХВИН!P10+ЭПОТРЯД!P10</f>
        <v>22715.86638464</v>
      </c>
      <c r="S10" s="596"/>
      <c r="T10" s="650">
        <f t="shared" si="4"/>
        <v>22715.86638464</v>
      </c>
      <c r="U10" s="720">
        <f>ВОЛОСОВО!R10+ВОЛХОВ!R10+Всеволожск!R10+ВЫБОРГ!R10+ГАТЧИНА!R10+КИНГИСЕПП!R10+КИРОВСК!R10+'Лодейное Поле'!R10+Ломоносов!R10+ЛУГА!R10+ПРИОЗЕРСК!R10+ТИХВИН!R10+ЭПОТРЯД!R10</f>
        <v>55</v>
      </c>
      <c r="V10" s="886">
        <f>ВОЛОСОВО!S10+ВОЛХОВ!S10+Всеволожск!S10+ВЫБОРГ!S10+ГАТЧИНА!S10+КИНГИСЕПП!S10+КИРОВСК!S10+'Лодейное Поле'!S10+Ломоносов!S10+ЛУГА!S10+ПРИОЗЕРСК!S10+ТИХВИН!S10+ЭПОТРЯД!S10</f>
        <v>92</v>
      </c>
      <c r="W10" s="879">
        <f t="shared" si="1"/>
        <v>92</v>
      </c>
      <c r="X10" s="879">
        <f t="shared" si="2"/>
        <v>31.292517006802722</v>
      </c>
      <c r="Y10" s="690"/>
      <c r="Z10" s="690"/>
      <c r="AA10" s="690"/>
      <c r="AB10" s="690"/>
      <c r="AC10" s="690"/>
    </row>
    <row r="11" spans="1:29" ht="12.75">
      <c r="A11" s="50"/>
      <c r="B11" s="51"/>
      <c r="C11" s="51"/>
      <c r="D11" s="52"/>
      <c r="E11" s="53"/>
      <c r="F11" s="54"/>
      <c r="G11" s="54"/>
      <c r="H11" s="55"/>
      <c r="I11" s="233" t="s">
        <v>47</v>
      </c>
      <c r="J11" s="736">
        <f>ВОЛОСОВО!J11+ВОЛХОВ!J11+Всеволожск!J11+ВЫБОРГ!J11+ГАТЧИНА!J11+КИНГИСЕПП!J11+КИРОВСК!J11+'Лодейное Поле'!J11+Ломоносов!J11+ЛУГА!J11+ПРИОЗЕРСК!J11+ТИХВИН!J11+ЭПОТРЯД!J11</f>
        <v>9449</v>
      </c>
      <c r="K11" s="310">
        <v>231.92</v>
      </c>
      <c r="L11" s="310">
        <v>0.5957</v>
      </c>
      <c r="M11" s="372">
        <v>1.04</v>
      </c>
      <c r="N11" s="804">
        <f t="shared" si="3"/>
        <v>1357641.1430982403</v>
      </c>
      <c r="O11" s="812">
        <f>ВОЛОСОВО!N11+ВОЛХОВ!N11+Всеволожск!N11+ВЫБОРГ!N11+ГАТЧИНА!N11+КИНГИСЕПП!N11+КИРОВСК!N11+'Лодейное Поле'!N11+Ломоносов!N11+ЛУГА!N11+ПРИОЗЕРСК!N11+ТИХВИН!N11+ЭПОТРЯД!N11</f>
        <v>1357641.14309824</v>
      </c>
      <c r="P11" s="806">
        <f t="shared" si="0"/>
        <v>0</v>
      </c>
      <c r="Q11" s="161">
        <f>ВОЛОСОВО!O11+ВОЛХОВ!O11+Всеволожск!O11+ВЫБОРГ!O11+ГАТЧИНА!O11+КИНГИСЕПП!O11+КИРОВСК!O11+'Лодейное Поле'!O11+Ломоносов!O11+ЛУГА!O11+ПРИОЗЕРСК!O11+ТИХВИН!O11+ЭПОТРЯД!O11</f>
        <v>1561</v>
      </c>
      <c r="R11" s="647">
        <f>ВОЛОСОВО!P11+ВОЛХОВ!P11+Всеволожск!P11+ВЫБОРГ!P11+ГАТЧИНА!P11+КИНГИСЕПП!P11+КИРОВСК!P11+'Лодейное Поле'!P11+Ломоносов!P11+ЛУГА!P11+ПРИОЗЕРСК!P11+ТИХВИН!P11+ЭПОТРЯД!P11</f>
        <v>224285.93759936004</v>
      </c>
      <c r="S11" s="596"/>
      <c r="T11" s="650">
        <f t="shared" si="4"/>
        <v>224285.93759935998</v>
      </c>
      <c r="U11" s="720">
        <f>ВОЛОСОВО!R11+ВОЛХОВ!R11+Всеволожск!R11+ВЫБОРГ!R11+ГАТЧИНА!R11+КИНГИСЕПП!R11+КИРОВСК!R11+'Лодейное Поле'!R11+Ломоносов!R11+ЛУГА!R11+ПРИОЗЕРСК!R11+ТИХВИН!R11+ЭПОТРЯД!R11</f>
        <v>3014</v>
      </c>
      <c r="V11" s="886">
        <f>ВОЛОСОВО!S11+ВОЛХОВ!S11+Всеволожск!S11+ВЫБОРГ!S11+ГАТЧИНА!S11+КИНГИСЕПП!S11+КИРОВСК!S11+'Лодейное Поле'!S11+Ломоносов!S11+ЛУГА!S11+ПРИОЗЕРСК!S11+ТИХВИН!S11+ЭПОТРЯД!S11</f>
        <v>4575</v>
      </c>
      <c r="W11" s="879">
        <f t="shared" si="1"/>
        <v>4575</v>
      </c>
      <c r="X11" s="879">
        <f t="shared" si="2"/>
        <v>48.41782199174516</v>
      </c>
      <c r="Y11" s="690"/>
      <c r="Z11" s="690"/>
      <c r="AA11" s="690"/>
      <c r="AB11" s="690"/>
      <c r="AC11" s="690"/>
    </row>
    <row r="12" spans="1:29" ht="12.75">
      <c r="A12" s="50"/>
      <c r="B12" s="51"/>
      <c r="C12" s="51"/>
      <c r="D12" s="52"/>
      <c r="E12" s="53"/>
      <c r="F12" s="54"/>
      <c r="G12" s="54"/>
      <c r="H12" s="55"/>
      <c r="I12" s="233" t="s">
        <v>48</v>
      </c>
      <c r="J12" s="736">
        <f>ВОЛОСОВО!J12+ВОЛХОВ!J12+Всеволожск!J12+ВЫБОРГ!J12+ГАТЧИНА!J12+КИНГИСЕПП!J12+КИРОВСК!J12+'Лодейное Поле'!J12+Ломоносов!J12+ЛУГА!J12+ПРИОЗЕРСК!J12+ТИХВИН!J12+ЭПОТРЯД!J12</f>
        <v>25821</v>
      </c>
      <c r="K12" s="310">
        <v>231.92</v>
      </c>
      <c r="L12" s="310">
        <v>0.5957</v>
      </c>
      <c r="M12" s="372">
        <v>1.04</v>
      </c>
      <c r="N12" s="804">
        <f t="shared" si="3"/>
        <v>3709985.39061696</v>
      </c>
      <c r="O12" s="812">
        <f>ВОЛОСОВО!N12+ВОЛХОВ!N12+Всеволожск!N12+ВЫБОРГ!N12+ГАТЧИНА!N12+КИНГИСЕПП!N12+КИРОВСК!N12+'Лодейное Поле'!N12+Ломоносов!N12+ЛУГА!N12+ПРИОЗЕРСК!N12+ТИХВИН!N12+ЭПОТРЯД!N12</f>
        <v>3709985.39061696</v>
      </c>
      <c r="P12" s="806">
        <f t="shared" si="0"/>
        <v>0</v>
      </c>
      <c r="Q12" s="161">
        <f>ВОЛОСОВО!O12+ВОЛХОВ!O12+Всеволожск!O12+ВЫБОРГ!O12+ГАТЧИНА!O12+КИНГИСЕПП!O12+КИРОВСК!O12+'Лодейное Поле'!O12+Ломоносов!O12+ЛУГА!O12+ПРИОЗЕРСК!O12+ТИХВИН!O12+ЭПОТРЯД!O12</f>
        <v>8949</v>
      </c>
      <c r="R12" s="647">
        <f>ВОЛОСОВО!P12+ВОЛХОВ!P12+Всеволожск!P12+ВЫБОРГ!P12+ГАТЧИНА!P12+КИНГИСЕПП!P12+КИРОВСК!P12+'Лодейное Поле'!P12+Ломоносов!P12+ЛУГА!P12+ПРИОЗЕРСК!P12+ТИХВИН!P12+ЭПОТРЯД!P12</f>
        <v>1285800.67621824</v>
      </c>
      <c r="S12" s="596"/>
      <c r="T12" s="650">
        <f t="shared" si="4"/>
        <v>1285800.67621824</v>
      </c>
      <c r="U12" s="720">
        <f>ВОЛОСОВО!R12+ВОЛХОВ!R12+Всеволожск!R12+ВЫБОРГ!R12+ГАТЧИНА!R12+КИНГИСЕПП!R12+КИРОВСК!R12+'Лодейное Поле'!R12+Ломоносов!R12+ЛУГА!R12+ПРИОЗЕРСК!R12+ТИХВИН!R12+ЭПОТРЯД!R12</f>
        <v>8424</v>
      </c>
      <c r="V12" s="886">
        <f>ВОЛОСОВО!S12+ВОЛХОВ!S12+Всеволожск!S12+ВЫБОРГ!S12+ГАТЧИНА!S12+КИНГИСЕПП!S12+КИРОВСК!S12+'Лодейное Поле'!S12+Ломоносов!S12+ЛУГА!S12+ПРИОЗЕРСК!S12+ТИХВИН!S12+ЭПОТРЯД!S12</f>
        <v>17373</v>
      </c>
      <c r="W12" s="879">
        <f t="shared" si="1"/>
        <v>17373</v>
      </c>
      <c r="X12" s="879">
        <f t="shared" si="2"/>
        <v>67.28244452190077</v>
      </c>
      <c r="Y12" s="690"/>
      <c r="Z12" s="690"/>
      <c r="AA12" s="690"/>
      <c r="AB12" s="690"/>
      <c r="AC12" s="690"/>
    </row>
    <row r="13" spans="1:29" ht="12.75">
      <c r="A13" s="50"/>
      <c r="B13" s="51"/>
      <c r="C13" s="51"/>
      <c r="D13" s="52"/>
      <c r="E13" s="53"/>
      <c r="F13" s="54"/>
      <c r="G13" s="54"/>
      <c r="H13" s="55"/>
      <c r="I13" s="233" t="s">
        <v>49</v>
      </c>
      <c r="J13" s="736">
        <f>ВОЛОСОВО!J13+ВОЛХОВ!J13+Всеволожск!J13+ВЫБОРГ!J13+ГАТЧИНА!J13+КИНГИСЕПП!J13+КИРОВСК!J13+'Лодейное Поле'!J13+Ломоносов!J13+ЛУГА!J13+ПРИОЗЕРСК!J13+ТИХВИН!J13+ЭПОТРЯД!J13</f>
        <v>10493</v>
      </c>
      <c r="K13" s="310">
        <v>231.92</v>
      </c>
      <c r="L13" s="310">
        <v>2.5454</v>
      </c>
      <c r="M13" s="372">
        <v>1.04</v>
      </c>
      <c r="N13" s="804">
        <f t="shared" si="3"/>
        <v>6442096.91821696</v>
      </c>
      <c r="O13" s="812">
        <f>ВОЛОСОВО!N13+ВОЛХОВ!N13+Всеволожск!N13+ВЫБОРГ!N13+ГАТЧИНА!N13+КИНГИСЕПП!N13+КИРОВСК!N13+'Лодейное Поле'!N13+Ломоносов!N13+ЛУГА!N13+ПРИОЗЕРСК!N13+ТИХВИН!N13+ЭПОТРЯД!N13</f>
        <v>6442096.918216959</v>
      </c>
      <c r="P13" s="806">
        <f t="shared" si="0"/>
        <v>0</v>
      </c>
      <c r="Q13" s="161">
        <f>ВОЛОСОВО!O13+ВОЛХОВ!O13+Всеволожск!O13+ВЫБОРГ!O13+ГАТЧИНА!O13+КИНГИСЕПП!O13+КИРОВСК!O13+'Лодейное Поле'!O13+Ломоносов!O13+ЛУГА!O13+ПРИОЗЕРСК!O13+ТИХВИН!O13+ЭПОТРЯД!O13</f>
        <v>2141</v>
      </c>
      <c r="R13" s="647">
        <f>ВОЛОСОВО!P13+ВОЛХОВ!P13+Всеволожск!P13+ВЫБОРГ!P13+ГАТЧИНА!P13+КИНГИСЕПП!P13+КИРОВСК!P13+'Лодейное Поле'!P13+Ломоносов!P13+ЛУГА!P13+ПРИОЗЕРСК!P13+ТИХВИН!P13+ЭПОТРЯД!P13</f>
        <v>1314450.53863552</v>
      </c>
      <c r="S13" s="596"/>
      <c r="T13" s="650">
        <f t="shared" si="4"/>
        <v>1314450.53863552</v>
      </c>
      <c r="U13" s="720">
        <f>ВОЛОСОВО!R13+ВОЛХОВ!R13+Всеволожск!R13+ВЫБОРГ!R13+ГАТЧИНА!R13+КИНГИСЕПП!R13+КИРОВСК!R13+'Лодейное Поле'!R13+Ломоносов!R13+ЛУГА!R13+ПРИОЗЕРСК!R13+ТИХВИН!R13+ЭПОТРЯД!R13</f>
        <v>2459</v>
      </c>
      <c r="V13" s="886">
        <f>ВОЛОСОВО!S13+ВОЛХОВ!S13+Всеволожск!S13+ВЫБОРГ!S13+ГАТЧИНА!S13+КИНГИСЕПП!S13+КИРОВСК!S13+'Лодейное Поле'!S13+Ломоносов!S13+ЛУГА!S13+ПРИОЗЕРСК!S13+ТИХВИН!S13+ЭПОТРЯД!S13</f>
        <v>4600</v>
      </c>
      <c r="W13" s="879">
        <f t="shared" si="1"/>
        <v>4600</v>
      </c>
      <c r="X13" s="879">
        <f t="shared" si="2"/>
        <v>43.838749642618886</v>
      </c>
      <c r="Y13" s="690"/>
      <c r="Z13" s="690"/>
      <c r="AA13" s="690"/>
      <c r="AB13" s="690"/>
      <c r="AC13" s="690"/>
    </row>
    <row r="14" spans="1:29" ht="12.75">
      <c r="A14" s="50"/>
      <c r="B14" s="51"/>
      <c r="C14" s="51"/>
      <c r="D14" s="52"/>
      <c r="E14" s="53"/>
      <c r="F14" s="54"/>
      <c r="G14" s="54"/>
      <c r="H14" s="55"/>
      <c r="I14" s="233" t="s">
        <v>61</v>
      </c>
      <c r="J14" s="736">
        <f>ВОЛОСОВО!J14+ВОЛХОВ!J14+Всеволожск!J14+ВЫБОРГ!J14+ГАТЧИНА!J14+КИНГИСЕПП!J14+КИРОВСК!J14+'Лодейное Поле'!J14+Ломоносов!J14+ЛУГА!J14+ПРИОЗЕРСК!J14+ТИХВИН!J14+ЭПОТРЯД!J14</f>
        <v>10248</v>
      </c>
      <c r="K14" s="310">
        <v>231.92</v>
      </c>
      <c r="L14" s="310">
        <v>0.5957</v>
      </c>
      <c r="M14" s="372">
        <v>1.04</v>
      </c>
      <c r="N14" s="804">
        <f t="shared" si="3"/>
        <v>1472442.2091724798</v>
      </c>
      <c r="O14" s="812">
        <f>ВОЛОСОВО!N14+ВОЛХОВ!N14+Всеволожск!N14+ВЫБОРГ!N14+ГАТЧИНА!N14+КИНГИСЕПП!N14+КИРОВСК!N14+'Лодейное Поле'!N14+Ломоносов!N14+ЛУГА!N14+ПРИОЗЕРСК!N14+ТИХВИН!N14+ЭПОТРЯД!N14</f>
        <v>1472442.20917248</v>
      </c>
      <c r="P14" s="806">
        <f t="shared" si="0"/>
        <v>0</v>
      </c>
      <c r="Q14" s="161">
        <f>ВОЛОСОВО!O14+ВОЛХОВ!O14+Всеволожск!O14+ВЫБОРГ!O14+ГАТЧИНА!O14+КИНГИСЕПП!O14+КИРОВСК!O14+'Лодейное Поле'!O14+Ломоносов!O14+ЛУГА!O14+ПРИОЗЕРСК!O14+ТИХВИН!O14+ЭПОТРЯД!O14</f>
        <v>3261</v>
      </c>
      <c r="R14" s="647">
        <f>ВОЛОСОВО!P14+ВОЛХОВ!P14+Всеволожск!P14+ВЫБОРГ!P14+ГАТЧИНА!P14+КИНГИСЕПП!P14+КИРОВСК!P14+'Лодейное Поле'!P14+Ломоносов!P14+ЛУГА!P14+ПРИОЗЕРСК!P14+ТИХВИН!P14+ЭПОТРЯД!P14</f>
        <v>468543.52499136</v>
      </c>
      <c r="S14" s="596"/>
      <c r="T14" s="650">
        <f t="shared" si="4"/>
        <v>468543.52499136</v>
      </c>
      <c r="U14" s="720">
        <f>ВОЛОСОВО!R14+ВОЛХОВ!R14+Всеволожск!R14+ВЫБОРГ!R14+ГАТЧИНА!R14+КИНГИСЕПП!R14+КИРОВСК!R14+'Лодейное Поле'!R14+Ломоносов!R14+ЛУГА!R14+ПРИОЗЕРСК!R14+ТИХВИН!R14+ЭПОТРЯД!R14</f>
        <v>3850</v>
      </c>
      <c r="V14" s="886">
        <f>ВОЛОСОВО!S14+ВОЛХОВ!S14+Всеволожск!S14+ВЫБОРГ!S14+ГАТЧИНА!S14+КИНГИСЕПП!S14+КИРОВСК!S14+'Лодейное Поле'!S14+Ломоносов!S14+ЛУГА!S14+ПРИОЗЕРСК!S14+ТИХВИН!S14+ЭПОТРЯД!S14</f>
        <v>7111</v>
      </c>
      <c r="W14" s="879">
        <f t="shared" si="1"/>
        <v>7111</v>
      </c>
      <c r="X14" s="879">
        <f t="shared" si="2"/>
        <v>69.38914910226386</v>
      </c>
      <c r="Y14" s="690"/>
      <c r="Z14" s="690"/>
      <c r="AA14" s="690"/>
      <c r="AB14" s="690"/>
      <c r="AC14" s="690"/>
    </row>
    <row r="15" spans="1:29" ht="12.75">
      <c r="A15" s="50"/>
      <c r="B15" s="51"/>
      <c r="C15" s="51"/>
      <c r="D15" s="52"/>
      <c r="E15" s="53"/>
      <c r="F15" s="54"/>
      <c r="G15" s="54"/>
      <c r="H15" s="55"/>
      <c r="I15" s="233" t="s">
        <v>51</v>
      </c>
      <c r="J15" s="736">
        <f>ВОЛОСОВО!J15+ВОЛХОВ!J15+Всеволожск!J15+ВЫБОРГ!J15+ГАТЧИНА!J15+КИНГИСЕПП!J15+КИРОВСК!J15+'Лодейное Поле'!J15+Ломоносов!J15+ЛУГА!J15+ПРИОЗЕРСК!J15+ТИХВИН!J15+ЭПОТРЯД!J15</f>
        <v>200</v>
      </c>
      <c r="K15" s="310">
        <v>231.92</v>
      </c>
      <c r="L15" s="310">
        <v>0.5957</v>
      </c>
      <c r="M15" s="372">
        <v>1.04</v>
      </c>
      <c r="N15" s="804">
        <f t="shared" si="3"/>
        <v>28736.186752</v>
      </c>
      <c r="O15" s="812">
        <f>ВОЛОСОВО!N15+ВОЛХОВ!N15+Всеволожск!N15+ВЫБОРГ!N15+ГАТЧИНА!N15+КИНГИСЕПП!N15+КИРОВСК!N15+'Лодейное Поле'!N15+Ломоносов!N15+ЛУГА!N15+ПРИОЗЕРСК!N15+ТИХВИН!N15+ЭПОТРЯД!N15</f>
        <v>28736.186752</v>
      </c>
      <c r="P15" s="806">
        <f t="shared" si="0"/>
        <v>0</v>
      </c>
      <c r="Q15" s="161">
        <f>ВОЛОСОВО!O15+ВОЛХОВ!O15+Всеволожск!O15+ВЫБОРГ!O15+ГАТЧИНА!O15+КИНГИСЕПП!O15+КИРОВСК!O15+'Лодейное Поле'!O15+Ломоносов!O15+ЛУГА!O15+ПРИОЗЕРСК!O15+ТИХВИН!O15+ЭПОТРЯД!O15</f>
        <v>39</v>
      </c>
      <c r="R15" s="647">
        <f>ВОЛОСОВО!P15+ВОЛХОВ!P15+Всеволожск!P15+ВЫБОРГ!P15+ГАТЧИНА!P15+КИНГИСЕПП!P15+КИРОВСК!P15+'Лодейное Поле'!P15+Ломоносов!P15+ЛУГА!P15+ПРИОЗЕРСК!P15+ТИХВИН!P15+ЭПОТРЯД!P15</f>
        <v>5603.55641664</v>
      </c>
      <c r="S15" s="596"/>
      <c r="T15" s="650">
        <f t="shared" si="4"/>
        <v>5603.55641664</v>
      </c>
      <c r="U15" s="720">
        <f>ВОЛОСОВО!R15+ВОЛХОВ!R15+Всеволожск!R15+ВЫБОРГ!R15+ГАТЧИНА!R15+КИНГИСЕПП!R15+КИРОВСК!R15+'Лодейное Поле'!R15+Ломоносов!R15+ЛУГА!R15+ПРИОЗЕРСК!R15+ТИХВИН!R15+ЭПОТРЯД!R15</f>
        <v>0</v>
      </c>
      <c r="V15" s="886">
        <f>ВОЛОСОВО!S15+ВОЛХОВ!S15+Всеволожск!S15+ВЫБОРГ!S15+ГАТЧИНА!S15+КИНГИСЕПП!S15+КИРОВСК!S15+'Лодейное Поле'!S15+Ломоносов!S15+ЛУГА!S15+ПРИОЗЕРСК!S15+ТИХВИН!S15+ЭПОТРЯД!S15</f>
        <v>39</v>
      </c>
      <c r="W15" s="879">
        <f t="shared" si="1"/>
        <v>39</v>
      </c>
      <c r="X15" s="879">
        <f t="shared" si="2"/>
        <v>19.5</v>
      </c>
      <c r="Y15" s="690"/>
      <c r="Z15" s="690"/>
      <c r="AA15" s="690"/>
      <c r="AB15" s="690"/>
      <c r="AC15" s="690"/>
    </row>
    <row r="16" spans="1:29" ht="12.75">
      <c r="A16" s="50"/>
      <c r="B16" s="51"/>
      <c r="C16" s="51"/>
      <c r="D16" s="52"/>
      <c r="E16" s="53"/>
      <c r="F16" s="54"/>
      <c r="G16" s="54"/>
      <c r="H16" s="55"/>
      <c r="I16" s="233" t="s">
        <v>162</v>
      </c>
      <c r="J16" s="736">
        <f>ВОЛОСОВО!J16+ВОЛХОВ!J16+Всеволожск!J16+ВЫБОРГ!J16+ГАТЧИНА!J16+КИНГИСЕПП!J16+КИРОВСК!J16+'Лодейное Поле'!J16+Ломоносов!J16+ЛУГА!J16+ПРИОЗЕРСК!J16+ТИХВИН!J16+ЭПОТРЯД!J16</f>
        <v>10190</v>
      </c>
      <c r="K16" s="310">
        <v>231.92</v>
      </c>
      <c r="L16" s="310">
        <v>1.1613</v>
      </c>
      <c r="M16" s="372">
        <v>1.04</v>
      </c>
      <c r="N16" s="804">
        <f t="shared" si="3"/>
        <v>2854237.7887296</v>
      </c>
      <c r="O16" s="812">
        <f>ВОЛОСОВО!N16+ВОЛХОВ!N16+Всеволожск!N16+ВЫБОРГ!N16+ГАТЧИНА!N16+КИНГИСЕПП!N16+КИРОВСК!N16+'Лодейное Поле'!N16+Ломоносов!N16+ЛУГА!N16+ПРИОЗЕРСК!N16+ТИХВИН!N16+ЭПОТРЯД!N16</f>
        <v>2854237.7887296</v>
      </c>
      <c r="P16" s="806">
        <f t="shared" si="0"/>
        <v>0</v>
      </c>
      <c r="Q16" s="161">
        <f>ВОЛОСОВО!O16+ВОЛХОВ!O16+Всеволожск!O16+ВЫБОРГ!O16+ГАТЧИНА!O16+КИНГИСЕПП!O16+КИРОВСК!O16+'Лодейное Поле'!O16+Ломоносов!O16+ЛУГА!O16+ПРИОЗЕРСК!O16+ТИХВИН!O16+ЭПОТРЯД!O16</f>
        <v>2080</v>
      </c>
      <c r="R16" s="647">
        <f>ВОЛОСОВО!P16+ВОЛХОВ!P16+Всеволожск!P16+ВЫБОРГ!P16+ГАТЧИНА!P16+КИНГИСЕПП!P16+КИРОВСК!P16+'Лодейное Поле'!P16+Ломоносов!P16+ЛУГА!P16+ПРИОЗЕРСК!P16+ТИХВИН!P16+ЭПОТРЯД!P16</f>
        <v>582611.8351872</v>
      </c>
      <c r="S16" s="596"/>
      <c r="T16" s="650">
        <f t="shared" si="4"/>
        <v>582611.8351872</v>
      </c>
      <c r="U16" s="720">
        <f>ВОЛОСОВО!R16+ВОЛХОВ!R16+Всеволожск!R16+ВЫБОРГ!R16+ГАТЧИНА!R16+КИНГИСЕПП!R16+КИРОВСК!R16+'Лодейное Поле'!R16+Ломоносов!R16+ЛУГА!R16+ПРИОЗЕРСК!R16+ТИХВИН!R16+ЭПОТРЯД!R16</f>
        <v>1703</v>
      </c>
      <c r="V16" s="886">
        <f>ВОЛОСОВО!S16+ВОЛХОВ!S16+Всеволожск!S16+ВЫБОРГ!S16+ГАТЧИНА!S16+КИНГИСЕПП!S16+КИРОВСК!S16+'Лодейное Поле'!S16+Ломоносов!S16+ЛУГА!S16+ПРИОЗЕРСК!S16+ТИХВИН!S16+ЭПОТРЯД!S16</f>
        <v>3783</v>
      </c>
      <c r="W16" s="879">
        <f t="shared" si="1"/>
        <v>3783</v>
      </c>
      <c r="X16" s="879">
        <f t="shared" si="2"/>
        <v>37.12463199214917</v>
      </c>
      <c r="Y16" s="690"/>
      <c r="Z16" s="690"/>
      <c r="AA16" s="690"/>
      <c r="AB16" s="690"/>
      <c r="AC16" s="690"/>
    </row>
    <row r="17" spans="1:29" ht="12.75">
      <c r="A17" s="50"/>
      <c r="B17" s="51"/>
      <c r="C17" s="51"/>
      <c r="D17" s="52"/>
      <c r="E17" s="53"/>
      <c r="F17" s="54"/>
      <c r="G17" s="54"/>
      <c r="H17" s="55"/>
      <c r="I17" s="233" t="s">
        <v>52</v>
      </c>
      <c r="J17" s="736">
        <f>ВОЛОСОВО!J17+ВОЛХОВ!J17+Всеволожск!J17+ВЫБОРГ!J17+ГАТЧИНА!J17+КИНГИСЕПП!J17+КИРОВСК!J17+'Лодейное Поле'!J17+Ломоносов!J17+ЛУГА!J17+ПРИОЗЕРСК!J17+ТИХВИН!J17+ЭПОТРЯД!J17</f>
        <v>36250</v>
      </c>
      <c r="K17" s="310">
        <v>231.92</v>
      </c>
      <c r="L17" s="310">
        <v>0.5957</v>
      </c>
      <c r="M17" s="372">
        <v>1.04</v>
      </c>
      <c r="N17" s="804">
        <f t="shared" si="3"/>
        <v>5208433.8488</v>
      </c>
      <c r="O17" s="812">
        <f>ВОЛОСОВО!N17+ВОЛХОВ!N17+Всеволожск!N17+ВЫБОРГ!N17+ГАТЧИНА!N17+КИНГИСЕПП!N17+КИРОВСК!N17+'Лодейное Поле'!N17+Ломоносов!N17+ЛУГА!N17+ПРИОЗЕРСК!N17+ТИХВИН!N17+ЭПОТРЯД!N17</f>
        <v>5208433.8488</v>
      </c>
      <c r="P17" s="806">
        <f t="shared" si="0"/>
        <v>0</v>
      </c>
      <c r="Q17" s="161">
        <f>ВОЛОСОВО!O17+ВОЛХОВ!O17+Всеволожск!O17+ВЫБОРГ!O17+ГАТЧИНА!O17+КИНГИСЕПП!O17+КИРОВСК!O17+'Лодейное Поле'!O17+Ломоносов!O17+ЛУГА!O17+ПРИОЗЕРСК!O17+ТИХВИН!O17+ЭПОТРЯД!O17</f>
        <v>14990</v>
      </c>
      <c r="R17" s="647">
        <f>ВОЛОСОВО!P17+ВОЛХОВ!P17+Всеволожск!P17+ВЫБОРГ!P17+ГАТЧИНА!P17+КИНГИСЕПП!P17+КИРОВСК!P17+'Лодейное Поле'!P17+Ломоносов!P17+ЛУГА!P17+ПРИОЗЕРСК!P17+ТИХВИН!P17+ЭПОТРЯД!P17</f>
        <v>2153777.1970624</v>
      </c>
      <c r="S17" s="596"/>
      <c r="T17" s="650">
        <f t="shared" si="4"/>
        <v>2153777.1970623997</v>
      </c>
      <c r="U17" s="720">
        <f>ВОЛОСОВО!R17+ВОЛХОВ!R17+Всеволожск!R17+ВЫБОРГ!R17+ГАТЧИНА!R17+КИНГИСЕПП!R17+КИРОВСК!R17+'Лодейное Поле'!R17+Ломоносов!R17+ЛУГА!R17+ПРИОЗЕРСК!R17+ТИХВИН!R17+ЭПОТРЯД!R17</f>
        <v>15042</v>
      </c>
      <c r="V17" s="886">
        <f>ВОЛОСОВО!S17+ВОЛХОВ!S17+Всеволожск!S17+ВЫБОРГ!S17+ГАТЧИНА!S17+КИНГИСЕПП!S17+КИРОВСК!S17+'Лодейное Поле'!S17+Ломоносов!S17+ЛУГА!S17+ПРИОЗЕРСК!S17+ТИХВИН!S17+ЭПОТРЯД!S17</f>
        <v>30032</v>
      </c>
      <c r="W17" s="879">
        <f t="shared" si="1"/>
        <v>30032</v>
      </c>
      <c r="X17" s="879">
        <f t="shared" si="2"/>
        <v>82.84689655172414</v>
      </c>
      <c r="Y17" s="690"/>
      <c r="Z17" s="690"/>
      <c r="AA17" s="690"/>
      <c r="AB17" s="690"/>
      <c r="AC17" s="690"/>
    </row>
    <row r="18" spans="1:29" ht="35.25">
      <c r="A18" s="50"/>
      <c r="B18" s="51"/>
      <c r="C18" s="51"/>
      <c r="D18" s="52"/>
      <c r="E18" s="53"/>
      <c r="F18" s="54"/>
      <c r="G18" s="54"/>
      <c r="H18" s="55"/>
      <c r="I18" s="291" t="s">
        <v>53</v>
      </c>
      <c r="J18" s="736">
        <f>ВОЛОСОВО!J18+ВОЛХОВ!J18+Всеволожск!J18+ВЫБОРГ!J18+ГАТЧИНА!J18+КИНГИСЕПП!J18+КИРОВСК!J18+'Лодейное Поле'!J18+Ломоносов!J18+ЛУГА!J18+ПРИОЗЕРСК!J18+ТИХВИН!J18+ЭПОТРЯД!J18</f>
        <v>192</v>
      </c>
      <c r="K18" s="310">
        <v>231.92</v>
      </c>
      <c r="L18" s="310">
        <v>2.5524</v>
      </c>
      <c r="M18" s="372">
        <v>1.04</v>
      </c>
      <c r="N18" s="804">
        <f t="shared" si="3"/>
        <v>118201.09676544</v>
      </c>
      <c r="O18" s="812">
        <f>ВОЛОСОВО!N18+ВОЛХОВ!N18+Всеволожск!N18+ВЫБОРГ!N18+ГАТЧИНА!N18+КИНГИСЕПП!N18+КИРОВСК!N18+'Лодейное Поле'!N18+Ломоносов!N18+ЛУГА!N18+ПРИОЗЕРСК!N18+ТИХВИН!N18+ЭПОТРЯД!N18</f>
        <v>118201.09676544</v>
      </c>
      <c r="P18" s="806">
        <f t="shared" si="0"/>
        <v>0</v>
      </c>
      <c r="Q18" s="161">
        <f>ВОЛОСОВО!O18+ВОЛХОВ!O18+Всеволожск!O18+ВЫБОРГ!O18+ГАТЧИНА!O18+КИНГИСЕПП!O18+КИРОВСК!O18+'Лодейное Поле'!O18+Ломоносов!O18+ЛУГА!O18+ПРИОЗЕРСК!O18+ТИХВИН!O18+ЭПОТРЯД!O18</f>
        <v>0</v>
      </c>
      <c r="R18" s="647">
        <f>ВОЛОСОВО!P18+ВОЛХОВ!P18+Всеволожск!P18+ВЫБОРГ!P18+ГАТЧИНА!P18+КИНГИСЕПП!P18+КИРОВСК!P18+'Лодейное Поле'!P18+Ломоносов!P18+ЛУГА!P18+ПРИОЗЕРСК!P18+ТИХВИН!P18+ЭПОТРЯД!P18</f>
        <v>0</v>
      </c>
      <c r="S18" s="596"/>
      <c r="T18" s="650">
        <f t="shared" si="4"/>
        <v>0</v>
      </c>
      <c r="U18" s="720">
        <f>ВОЛОСОВО!R18+ВОЛХОВ!R18+Всеволожск!R18+ВЫБОРГ!R18+ГАТЧИНА!R18+КИНГИСЕПП!R18+КИРОВСК!R18+'Лодейное Поле'!R18+Ломоносов!R18+ЛУГА!R18+ПРИОЗЕРСК!R18+ТИХВИН!R18+ЭПОТРЯД!R18</f>
        <v>96</v>
      </c>
      <c r="V18" s="886">
        <f>ВОЛОСОВО!S18+ВОЛХОВ!S18+Всеволожск!S18+ВЫБОРГ!S18+ГАТЧИНА!S18+КИНГИСЕПП!S18+КИРОВСК!S18+'Лодейное Поле'!S18+Ломоносов!S18+ЛУГА!S18+ПРИОЗЕРСК!S18+ТИХВИН!S18+ЭПОТРЯД!S18</f>
        <v>96</v>
      </c>
      <c r="W18" s="879">
        <f t="shared" si="1"/>
        <v>96</v>
      </c>
      <c r="X18" s="879">
        <f t="shared" si="2"/>
        <v>50</v>
      </c>
      <c r="Y18" s="690"/>
      <c r="Z18" s="690"/>
      <c r="AA18" s="690"/>
      <c r="AB18" s="690"/>
      <c r="AC18" s="690"/>
    </row>
    <row r="19" spans="1:29" ht="16.5">
      <c r="A19" s="50"/>
      <c r="B19" s="51"/>
      <c r="C19" s="51"/>
      <c r="D19" s="52"/>
      <c r="E19" s="53"/>
      <c r="F19" s="54"/>
      <c r="G19" s="54"/>
      <c r="H19" s="55"/>
      <c r="I19" s="291" t="s">
        <v>54</v>
      </c>
      <c r="J19" s="736">
        <f>ВОЛОСОВО!J19+ВОЛХОВ!J19+Всеволожск!J19+ВЫБОРГ!J19+ГАТЧИНА!J19+КИНГИСЕПП!J19+КИРОВСК!J19+'Лодейное Поле'!J19+Ломоносов!J19+ЛУГА!J19+ПРИОЗЕРСК!J19+ТИХВИН!J19+ЭПОТРЯД!J19</f>
        <v>2070</v>
      </c>
      <c r="K19" s="310">
        <v>231.92</v>
      </c>
      <c r="L19" s="310">
        <v>0.5957</v>
      </c>
      <c r="M19" s="372">
        <v>1.04</v>
      </c>
      <c r="N19" s="804">
        <f t="shared" si="3"/>
        <v>297419.5328832</v>
      </c>
      <c r="O19" s="812">
        <f>ВОЛОСОВО!N19+ВОЛХОВ!N19+Всеволожск!N19+ВЫБОРГ!N19+ГАТЧИНА!N19+КИНГИСЕПП!N19+КИРОВСК!N19+'Лодейное Поле'!N19+Ломоносов!N19+ЛУГА!N19+ПРИОЗЕРСК!N19+ТИХВИН!N19+ЭПОТРЯД!N19</f>
        <v>297419.5328832</v>
      </c>
      <c r="P19" s="806">
        <f t="shared" si="0"/>
        <v>0</v>
      </c>
      <c r="Q19" s="161">
        <f>ВОЛОСОВО!O19+ВОЛХОВ!O19+Всеволожск!O19+ВЫБОРГ!O19+ГАТЧИНА!O19+КИНГИСЕПП!O19+КИРОВСК!O19+'Лодейное Поле'!O19+Ломоносов!O19+ЛУГА!O19+ПРИОЗЕРСК!O19+ТИХВИН!O19+ЭПОТРЯД!O19</f>
        <v>0</v>
      </c>
      <c r="R19" s="647">
        <f>ВОЛОСОВО!P19+ВОЛХОВ!P19+Всеволожск!P19+ВЫБОРГ!P19+ГАТЧИНА!P19+КИНГИСЕПП!P19+КИРОВСК!P19+'Лодейное Поле'!P19+Ломоносов!P19+ЛУГА!P19+ПРИОЗЕРСК!P19+ТИХВИН!P19+ЭПОТРЯД!P19</f>
        <v>0</v>
      </c>
      <c r="S19" s="596"/>
      <c r="T19" s="650">
        <f t="shared" si="4"/>
        <v>0</v>
      </c>
      <c r="U19" s="720">
        <f>ВОЛОСОВО!R19+ВОЛХОВ!R19+Всеволожск!R19+ВЫБОРГ!R19+ГАТЧИНА!R19+КИНГИСЕПП!R19+КИРОВСК!R19+'Лодейное Поле'!R19+Ломоносов!R19+ЛУГА!R19+ПРИОЗЕРСК!R19+ТИХВИН!R19+ЭПОТРЯД!R19</f>
        <v>135</v>
      </c>
      <c r="V19" s="886">
        <f>ВОЛОСОВО!S19+ВОЛХОВ!S19+Всеволожск!S19+ВЫБОРГ!S19+ГАТЧИНА!S19+КИНГИСЕПП!S19+КИРОВСК!S19+'Лодейное Поле'!S19+Ломоносов!S19+ЛУГА!S19+ПРИОЗЕРСК!S19+ТИХВИН!S19+ЭПОТРЯД!S19</f>
        <v>135</v>
      </c>
      <c r="W19" s="879">
        <f t="shared" si="1"/>
        <v>135</v>
      </c>
      <c r="X19" s="879">
        <f t="shared" si="2"/>
        <v>6.521739130434782</v>
      </c>
      <c r="Y19" s="690"/>
      <c r="Z19" s="690"/>
      <c r="AA19" s="690"/>
      <c r="AB19" s="690"/>
      <c r="AC19" s="690"/>
    </row>
    <row r="20" spans="1:29" ht="12.75">
      <c r="A20" s="50"/>
      <c r="B20" s="51"/>
      <c r="C20" s="51"/>
      <c r="D20" s="52"/>
      <c r="E20" s="53"/>
      <c r="F20" s="54"/>
      <c r="G20" s="54"/>
      <c r="H20" s="55"/>
      <c r="I20" s="461" t="s">
        <v>179</v>
      </c>
      <c r="J20" s="815"/>
      <c r="K20" s="797"/>
      <c r="L20" s="797">
        <v>0.5957</v>
      </c>
      <c r="M20" s="372">
        <v>1.04</v>
      </c>
      <c r="N20" s="804">
        <f t="shared" si="3"/>
        <v>0</v>
      </c>
      <c r="O20" s="813"/>
      <c r="P20" s="806">
        <f t="shared" si="0"/>
        <v>0</v>
      </c>
      <c r="Q20" s="161">
        <f>ВОЛОСОВО!O20+ВОЛХОВ!O20+Всеволожск!O20+ВЫБОРГ!O20+ГАТЧИНА!O20+КИНГИСЕПП!O20+КИРОВСК!O20+'Лодейное Поле'!O20+Ломоносов!O20+ЛУГА!O20+ПРИОЗЕРСК!O20+ТИХВИН!O20+ЭПОТРЯД!O20</f>
        <v>0</v>
      </c>
      <c r="R20" s="647">
        <f>ВОЛОСОВО!P20+ВОЛХОВ!P20+Всеволожск!P20+ВЫБОРГ!P20+ГАТЧИНА!P20+КИНГИСЕПП!P20+КИРОВСК!P20+'Лодейное Поле'!P20+Ломоносов!P20+ЛУГА!P20+ПРИОЗЕРСК!P20+ТИХВИН!P20+ЭПОТРЯД!P20</f>
        <v>0</v>
      </c>
      <c r="S20" s="596"/>
      <c r="T20" s="650">
        <f t="shared" si="4"/>
        <v>0</v>
      </c>
      <c r="U20" s="720">
        <f>ВОЛОСОВО!R20+ВОЛХОВ!R20+Всеволожск!R20+ВЫБОРГ!R20+ГАТЧИНА!R20+КИНГИСЕПП!R20+КИРОВСК!R20+'Лодейное Поле'!R20+Ломоносов!R20+ЛУГА!R20+ПРИОЗЕРСК!R20+ТИХВИН!R20+ЭПОТРЯД!R20</f>
        <v>0</v>
      </c>
      <c r="V20" s="886">
        <f>ВОЛОСОВО!S20+ВОЛХОВ!S20+Всеволожск!S20+ВЫБОРГ!S20+ГАТЧИНА!S20+КИНГИСЕПП!S20+КИРОВСК!S20+'Лодейное Поле'!S20+Ломоносов!S20+ЛУГА!S20+ПРИОЗЕРСК!S20+ТИХВИН!S20+ЭПОТРЯД!S20</f>
        <v>0</v>
      </c>
      <c r="W20" s="879">
        <f t="shared" si="1"/>
        <v>0</v>
      </c>
      <c r="X20" s="879" t="e">
        <f t="shared" si="2"/>
        <v>#DIV/0!</v>
      </c>
      <c r="Y20" s="690"/>
      <c r="Z20" s="690"/>
      <c r="AA20" s="690"/>
      <c r="AB20" s="690"/>
      <c r="AC20" s="690"/>
    </row>
    <row r="21" spans="1:29" ht="12.75">
      <c r="A21" s="50"/>
      <c r="B21" s="51"/>
      <c r="C21" s="51"/>
      <c r="D21" s="52"/>
      <c r="E21" s="53"/>
      <c r="F21" s="54"/>
      <c r="G21" s="54"/>
      <c r="H21" s="55"/>
      <c r="I21" s="461" t="s">
        <v>180</v>
      </c>
      <c r="J21" s="815"/>
      <c r="K21" s="797"/>
      <c r="L21" s="797">
        <v>0.5957</v>
      </c>
      <c r="M21" s="372">
        <v>1.04</v>
      </c>
      <c r="N21" s="804">
        <f t="shared" si="3"/>
        <v>0</v>
      </c>
      <c r="O21" s="813"/>
      <c r="P21" s="806">
        <f t="shared" si="0"/>
        <v>0</v>
      </c>
      <c r="Q21" s="161">
        <f>ВОЛОСОВО!O21+ВОЛХОВ!O21+Всеволожск!O21+ВЫБОРГ!O21+ГАТЧИНА!O21+КИНГИСЕПП!O21+КИРОВСК!O21+'Лодейное Поле'!O21+Ломоносов!O21+ЛУГА!O21+ПРИОЗЕРСК!O21+ТИХВИН!O21+ЭПОТРЯД!O21</f>
        <v>0</v>
      </c>
      <c r="R21" s="647">
        <f>ВОЛОСОВО!P21+ВОЛХОВ!P21+Всеволожск!P21+ВЫБОРГ!P21+ГАТЧИНА!P21+КИНГИСЕПП!P21+КИРОВСК!P21+'Лодейное Поле'!P21+Ломоносов!P21+ЛУГА!P21+ПРИОЗЕРСК!P21+ТИХВИН!P21+ЭПОТРЯД!P21</f>
        <v>0</v>
      </c>
      <c r="S21" s="596"/>
      <c r="T21" s="650">
        <f t="shared" si="4"/>
        <v>0</v>
      </c>
      <c r="U21" s="720">
        <f>ВОЛОСОВО!R21+ВОЛХОВ!R21+Всеволожск!R21+ВЫБОРГ!R21+ГАТЧИНА!R21+КИНГИСЕПП!R21+КИРОВСК!R21+'Лодейное Поле'!R21+Ломоносов!R21+ЛУГА!R21+ПРИОЗЕРСК!R21+ТИХВИН!R21+ЭПОТРЯД!R21</f>
        <v>0</v>
      </c>
      <c r="V21" s="886">
        <f>ВОЛОСОВО!S21+ВОЛХОВ!S21+Всеволожск!S21+ВЫБОРГ!S21+ГАТЧИНА!S21+КИНГИСЕПП!S21+КИРОВСК!S21+'Лодейное Поле'!S21+Ломоносов!S21+ЛУГА!S21+ПРИОЗЕРСК!S21+ТИХВИН!S21+ЭПОТРЯД!S21</f>
        <v>0</v>
      </c>
      <c r="W21" s="879">
        <f t="shared" si="1"/>
        <v>0</v>
      </c>
      <c r="X21" s="879" t="e">
        <f t="shared" si="2"/>
        <v>#DIV/0!</v>
      </c>
      <c r="Y21" s="690"/>
      <c r="Z21" s="690"/>
      <c r="AA21" s="690"/>
      <c r="AB21" s="690"/>
      <c r="AC21" s="690"/>
    </row>
    <row r="22" spans="1:29" ht="12.75">
      <c r="A22" s="50"/>
      <c r="B22" s="51"/>
      <c r="C22" s="51"/>
      <c r="D22" s="52"/>
      <c r="E22" s="53"/>
      <c r="F22" s="54"/>
      <c r="G22" s="54"/>
      <c r="H22" s="55"/>
      <c r="I22" s="461" t="s">
        <v>181</v>
      </c>
      <c r="J22" s="815"/>
      <c r="K22" s="797"/>
      <c r="L22" s="797">
        <v>0.5957</v>
      </c>
      <c r="M22" s="372">
        <v>1.04</v>
      </c>
      <c r="N22" s="804">
        <f t="shared" si="3"/>
        <v>0</v>
      </c>
      <c r="O22" s="813"/>
      <c r="P22" s="806">
        <f t="shared" si="0"/>
        <v>0</v>
      </c>
      <c r="Q22" s="161">
        <f>ВОЛОСОВО!O22+ВОЛХОВ!O22+Всеволожск!O22+ВЫБОРГ!O22+ГАТЧИНА!O22+КИНГИСЕПП!O22+КИРОВСК!O22+'Лодейное Поле'!O22+Ломоносов!O22+ЛУГА!O22+ПРИОЗЕРСК!O22+ТИХВИН!O22+ЭПОТРЯД!O22</f>
        <v>0</v>
      </c>
      <c r="R22" s="647">
        <f>ВОЛОСОВО!P22+ВОЛХОВ!P22+Всеволожск!P22+ВЫБОРГ!P22+ГАТЧИНА!P22+КИНГИСЕПП!P22+КИРОВСК!P22+'Лодейное Поле'!P22+Ломоносов!P22+ЛУГА!P22+ПРИОЗЕРСК!P22+ТИХВИН!P22+ЭПОТРЯД!P22</f>
        <v>0</v>
      </c>
      <c r="S22" s="596"/>
      <c r="T22" s="650">
        <f t="shared" si="4"/>
        <v>0</v>
      </c>
      <c r="U22" s="720">
        <f>ВОЛОСОВО!R22+ВОЛХОВ!R22+Всеволожск!R22+ВЫБОРГ!R22+ГАТЧИНА!R22+КИНГИСЕПП!R22+КИРОВСК!R22+'Лодейное Поле'!R22+Ломоносов!R22+ЛУГА!R22+ПРИОЗЕРСК!R22+ТИХВИН!R22+ЭПОТРЯД!R22</f>
        <v>0</v>
      </c>
      <c r="V22" s="886">
        <f>ВОЛОСОВО!S22+ВОЛХОВ!S22+Всеволожск!S22+ВЫБОРГ!S22+ГАТЧИНА!S22+КИНГИСЕПП!S22+КИРОВСК!S22+'Лодейное Поле'!S22+Ломоносов!S22+ЛУГА!S22+ПРИОЗЕРСК!S22+ТИХВИН!S22+ЭПОТРЯД!S22</f>
        <v>0</v>
      </c>
      <c r="W22" s="879">
        <f t="shared" si="1"/>
        <v>0</v>
      </c>
      <c r="X22" s="879" t="e">
        <f t="shared" si="2"/>
        <v>#DIV/0!</v>
      </c>
      <c r="Y22" s="690"/>
      <c r="Z22" s="690"/>
      <c r="AA22" s="690"/>
      <c r="AB22" s="690"/>
      <c r="AC22" s="690"/>
    </row>
    <row r="23" spans="1:29" ht="12.75">
      <c r="A23" s="50"/>
      <c r="B23" s="51"/>
      <c r="C23" s="51"/>
      <c r="D23" s="52"/>
      <c r="E23" s="53"/>
      <c r="F23" s="54"/>
      <c r="G23" s="54"/>
      <c r="H23" s="55"/>
      <c r="I23" s="291" t="s">
        <v>121</v>
      </c>
      <c r="J23" s="736">
        <f>ВОЛОСОВО!J23+ВОЛХОВ!J23+Всеволожск!J23+ВЫБОРГ!J23+ГАТЧИНА!J23+КИНГИСЕПП!J23+КИРОВСК!J23+'Лодейное Поле'!J23+Ломоносов!J23+ЛУГА!J23+ПРИОЗЕРСК!J23+ТИХВИН!J23+ЭПОТРЯД!J23</f>
        <v>0</v>
      </c>
      <c r="K23" s="310">
        <v>231.92</v>
      </c>
      <c r="L23" s="310">
        <v>1</v>
      </c>
      <c r="M23" s="372">
        <v>1.04</v>
      </c>
      <c r="N23" s="804">
        <f t="shared" si="3"/>
        <v>0</v>
      </c>
      <c r="O23" s="812">
        <f>ВОЛОСОВО!N23+ВОЛХОВ!N23+Всеволожск!N23+ВЫБОРГ!N23+ГАТЧИНА!N23+КИНГИСЕПП!N23+КИРОВСК!N23+'Лодейное Поле'!N23+Ломоносов!N23+ЛУГА!N23+ПРИОЗЕРСК!N23+ТИХВИН!N23+ЭПОТРЯД!N23</f>
        <v>0</v>
      </c>
      <c r="P23" s="806">
        <f t="shared" si="0"/>
        <v>0</v>
      </c>
      <c r="Q23" s="161">
        <f>ВОЛОСОВО!O23+ВОЛХОВ!O23+Всеволожск!O23+ВЫБОРГ!O23+ГАТЧИНА!O23+КИНГИСЕПП!O23+КИРОВСК!O23+'Лодейное Поле'!O23+Ломоносов!O23+ЛУГА!O23+ПРИОЗЕРСК!O23+ТИХВИН!O23+ЭПОТРЯД!O23</f>
        <v>0</v>
      </c>
      <c r="R23" s="647">
        <f>ВОЛОСОВО!P23+ВОЛХОВ!P23+Всеволожск!P23+ВЫБОРГ!P23+ГАТЧИНА!P23+КИНГИСЕПП!P23+КИРОВСК!P23+'Лодейное Поле'!P23+Ломоносов!P23+ЛУГА!P23+ПРИОЗЕРСК!P23+ТИХВИН!P23+ЭПОТРЯД!P23</f>
        <v>0</v>
      </c>
      <c r="S23" s="596"/>
      <c r="T23" s="650">
        <f t="shared" si="4"/>
        <v>0</v>
      </c>
      <c r="U23" s="720">
        <f>ВОЛОСОВО!R23+ВОЛХОВ!R23+Всеволожск!R23+ВЫБОРГ!R23+ГАТЧИНА!R23+КИНГИСЕПП!R23+КИРОВСК!R23+'Лодейное Поле'!R23+Ломоносов!R23+ЛУГА!R23+ПРИОЗЕРСК!R23+ТИХВИН!R23+ЭПОТРЯД!R23</f>
        <v>0</v>
      </c>
      <c r="V23" s="886">
        <f>ВОЛОСОВО!S23+ВОЛХОВ!S23+Всеволожск!S23+ВЫБОРГ!S23+ГАТЧИНА!S23+КИНГИСЕПП!S23+КИРОВСК!S23+'Лодейное Поле'!S23+Ломоносов!S23+ЛУГА!S23+ПРИОЗЕРСК!S23+ТИХВИН!S23+ЭПОТРЯД!S23</f>
        <v>0</v>
      </c>
      <c r="W23" s="879">
        <f t="shared" si="1"/>
        <v>0</v>
      </c>
      <c r="X23" s="879" t="e">
        <f t="shared" si="2"/>
        <v>#DIV/0!</v>
      </c>
      <c r="Y23" s="690"/>
      <c r="Z23" s="690"/>
      <c r="AA23" s="690"/>
      <c r="AB23" s="690"/>
      <c r="AC23" s="690"/>
    </row>
    <row r="24" spans="1:29" ht="12.75">
      <c r="A24" s="50"/>
      <c r="B24" s="51"/>
      <c r="C24" s="51"/>
      <c r="D24" s="52"/>
      <c r="E24" s="53"/>
      <c r="F24" s="54"/>
      <c r="G24" s="54"/>
      <c r="H24" s="55"/>
      <c r="I24" s="233" t="s">
        <v>55</v>
      </c>
      <c r="J24" s="736">
        <f>ВОЛОСОВО!J24+ВОЛХОВ!J24+Всеволожск!J24+ВЫБОРГ!J24+ГАТЧИНА!J24+КИНГИСЕПП!J24+КИРОВСК!J24+'Лодейное Поле'!J24+Ломоносов!J24+ЛУГА!J24+ПРИОЗЕРСК!J24+ТИХВИН!J24+ЭПОТРЯД!J24</f>
        <v>10647</v>
      </c>
      <c r="K24" s="310">
        <v>231.92</v>
      </c>
      <c r="L24" s="310">
        <v>2.5454</v>
      </c>
      <c r="M24" s="372">
        <v>1.04</v>
      </c>
      <c r="N24" s="804">
        <f t="shared" si="3"/>
        <v>6536644.03776384</v>
      </c>
      <c r="O24" s="812">
        <f>ВОЛОСОВО!N24+ВОЛХОВ!N24+Всеволожск!N24+ВЫБОРГ!N24+ГАТЧИНА!N24+КИНГИСЕПП!N24+КИРОВСК!N24+'Лодейное Поле'!N24+Ломоносов!N24+ЛУГА!N24+ПРИОЗЕРСК!N24+ТИХВИН!N24+ЭПОТРЯД!N24</f>
        <v>6536644.0377638405</v>
      </c>
      <c r="P24" s="806">
        <f t="shared" si="0"/>
        <v>0</v>
      </c>
      <c r="Q24" s="161">
        <f>ВОЛОСОВО!O24+ВОЛХОВ!O24+Всеволожск!O24+ВЫБОРГ!O24+ГАТЧИНА!O24+КИНГИСЕПП!O24+КИРОВСК!O24+'Лодейное Поле'!O24+Ломоносов!O24+ЛУГА!O24+ПРИОЗЕРСК!O24+ТИХВИН!O24+ЭПОТРЯД!O24</f>
        <v>2182</v>
      </c>
      <c r="R24" s="647">
        <f>ВОЛОСОВО!P24+ВОЛХОВ!P24+Всеволожск!P24+ВЫБОРГ!P24+ГАТЧИНА!P24+КИНГИСЕПП!P24+КИРОВСК!P24+'Лодейное Поле'!P24+Ломоносов!P24+ЛУГА!P24+ПРИОЗЕРСК!P24+ТИХВИН!P24+ЭПОТРЯД!P24</f>
        <v>1339622.1743590399</v>
      </c>
      <c r="S24" s="596"/>
      <c r="T24" s="650">
        <f t="shared" si="4"/>
        <v>1339622.1743590399</v>
      </c>
      <c r="U24" s="720">
        <f>ВОЛОСОВО!R24+ВОЛХОВ!R24+Всеволожск!R24+ВЫБОРГ!R24+ГАТЧИНА!R24+КИНГИСЕПП!R24+КИРОВСК!R24+'Лодейное Поле'!R24+Ломоносов!R24+ЛУГА!R24+ПРИОЗЕРСК!R24+ТИХВИН!R24+ЭПОТРЯД!R24</f>
        <v>1923</v>
      </c>
      <c r="V24" s="886">
        <f>ВОЛОСОВО!S24+ВОЛХОВ!S24+Всеволожск!S24+ВЫБОРГ!S24+ГАТЧИНА!S24+КИНГИСЕПП!S24+КИРОВСК!S24+'Лодейное Поле'!S24+Ломоносов!S24+ЛУГА!S24+ПРИОЗЕРСК!S24+ТИХВИН!S24+ЭПОТРЯД!S24</f>
        <v>4105</v>
      </c>
      <c r="W24" s="879">
        <f t="shared" si="1"/>
        <v>4105</v>
      </c>
      <c r="X24" s="879">
        <f t="shared" si="2"/>
        <v>38.55546163238471</v>
      </c>
      <c r="Y24" s="690"/>
      <c r="Z24" s="690"/>
      <c r="AA24" s="690"/>
      <c r="AB24" s="690"/>
      <c r="AC24" s="690"/>
    </row>
    <row r="25" spans="1:29" ht="12.75">
      <c r="A25" s="50"/>
      <c r="B25" s="51"/>
      <c r="C25" s="51"/>
      <c r="D25" s="52"/>
      <c r="E25" s="53"/>
      <c r="F25" s="54"/>
      <c r="G25" s="54"/>
      <c r="H25" s="55"/>
      <c r="I25" s="233" t="s">
        <v>56</v>
      </c>
      <c r="J25" s="736">
        <f>ВОЛОСОВО!J25+ВОЛХОВ!J25+Всеволожск!J25+ВЫБОРГ!J25+ГАТЧИНА!J25+КИНГИСЕПП!J25+КИРОВСК!J25+'Лодейное Поле'!J25+Ломоносов!J25+ЛУГА!J25+ПРИОЗЕРСК!J25+ТИХВИН!J25+ЭПОТРЯД!J25</f>
        <v>1224</v>
      </c>
      <c r="K25" s="310">
        <v>231.92</v>
      </c>
      <c r="L25" s="310">
        <v>2.5454</v>
      </c>
      <c r="M25" s="372">
        <v>1.04</v>
      </c>
      <c r="N25" s="804">
        <f t="shared" si="3"/>
        <v>751465.41769728</v>
      </c>
      <c r="O25" s="812">
        <f>ВОЛОСОВО!N25+ВОЛХОВ!N25+Всеволожск!N25+ВЫБОРГ!N25+ГАТЧИНА!N25+КИНГИСЕПП!N25+КИРОВСК!N25+'Лодейное Поле'!N25+Ломоносов!N25+ЛУГА!N25+ПРИОЗЕРСК!N25+ТИХВИН!N25+ЭПОТРЯД!N25</f>
        <v>751465.41769728</v>
      </c>
      <c r="P25" s="806">
        <f t="shared" si="0"/>
        <v>0</v>
      </c>
      <c r="Q25" s="161">
        <f>ВОЛОСОВО!O25+ВОЛХОВ!O25+Всеволожск!O25+ВЫБОРГ!O25+ГАТЧИНА!O25+КИНГИСЕПП!O25+КИРОВСК!O25+'Лодейное Поле'!O25+Ломоносов!O25+ЛУГА!O25+ПРИОЗЕРСК!O25+ТИХВИН!O25+ЭПОТРЯД!O25</f>
        <v>180</v>
      </c>
      <c r="R25" s="647">
        <f>ВОЛОСОВО!P25+ВОЛХОВ!P25+Всеволожск!P25+ВЫБОРГ!P25+ГАТЧИНА!P25+КИНГИСЕПП!P25+КИРОВСК!P25+'Лодейное Поле'!P25+Ломоносов!P25+ЛУГА!P25+ПРИОЗЕРСК!P25+ТИХВИН!P25+ЭПОТРЯД!P25</f>
        <v>110509.6202496</v>
      </c>
      <c r="S25" s="596"/>
      <c r="T25" s="650">
        <f t="shared" si="4"/>
        <v>110509.6202496</v>
      </c>
      <c r="U25" s="720">
        <f>ВОЛОСОВО!R25+ВОЛХОВ!R25+Всеволожск!R25+ВЫБОРГ!R25+ГАТЧИНА!R25+КИНГИСЕПП!R25+КИРОВСК!R25+'Лодейное Поле'!R25+Ломоносов!R25+ЛУГА!R25+ПРИОЗЕРСК!R25+ТИХВИН!R25+ЭПОТРЯД!R25</f>
        <v>203</v>
      </c>
      <c r="V25" s="886">
        <f>ВОЛОСОВО!S25+ВОЛХОВ!S25+Всеволожск!S25+ВЫБОРГ!S25+ГАТЧИНА!S25+КИНГИСЕПП!S25+КИРОВСК!S25+'Лодейное Поле'!S25+Ломоносов!S25+ЛУГА!S25+ПРИОЗЕРСК!S25+ТИХВИН!S25+ЭПОТРЯД!S25</f>
        <v>383</v>
      </c>
      <c r="W25" s="879">
        <f t="shared" si="1"/>
        <v>383</v>
      </c>
      <c r="X25" s="879">
        <f t="shared" si="2"/>
        <v>31.290849673202615</v>
      </c>
      <c r="Y25" s="690"/>
      <c r="Z25" s="690"/>
      <c r="AA25" s="690"/>
      <c r="AB25" s="690"/>
      <c r="AC25" s="690"/>
    </row>
    <row r="26" spans="1:29" ht="12.75">
      <c r="A26" s="50"/>
      <c r="B26" s="51"/>
      <c r="C26" s="51"/>
      <c r="D26" s="52"/>
      <c r="E26" s="53"/>
      <c r="F26" s="54"/>
      <c r="G26" s="54"/>
      <c r="H26" s="55"/>
      <c r="I26" s="284" t="s">
        <v>314</v>
      </c>
      <c r="J26" s="736">
        <f>ВОЛОСОВО!J26+ВОЛХОВ!J26+Всеволожск!J26+ВЫБОРГ!J26+ГАТЧИНА!J26+КИНГИСЕПП!J26+КИРОВСК!J26+'Лодейное Поле'!J26+Ломоносов!J26+ЛУГА!J26+ПРИОЗЕРСК!J26+ТИХВИН!J26+ЭПОТРЯД!J26</f>
        <v>6944</v>
      </c>
      <c r="K26" s="310">
        <v>231.92</v>
      </c>
      <c r="L26" s="310">
        <v>0.5957</v>
      </c>
      <c r="M26" s="372">
        <v>1.04</v>
      </c>
      <c r="N26" s="804">
        <f t="shared" si="3"/>
        <v>997720.40402944</v>
      </c>
      <c r="O26" s="812">
        <f>ВОЛОСОВО!N26+ВОЛХОВ!N26+Всеволожск!N26+ВЫБОРГ!N26+ГАТЧИНА!N26+КИНГИСЕПП!N26+КИРОВСК!N26+'Лодейное Поле'!N26+Ломоносов!N26+ЛУГА!N26+ПРИОЗЕРСК!N26+ТИХВИН!N26+ЭПОТРЯД!N26</f>
        <v>997720.40402944</v>
      </c>
      <c r="P26" s="806">
        <f t="shared" si="0"/>
        <v>0</v>
      </c>
      <c r="Q26" s="161">
        <f>ВОЛОСОВО!O26+ВОЛХОВ!O26+Всеволожск!O26+ВЫБОРГ!O26+ГАТЧИНА!O26+КИНГИСЕПП!O26+КИРОВСК!O26+'Лодейное Поле'!O26+Ломоносов!O26+ЛУГА!O26+ПРИОЗЕРСК!O26+ТИХВИН!O26+ЭПОТРЯД!O26</f>
        <v>2633</v>
      </c>
      <c r="R26" s="647">
        <f>ВОЛОСОВО!P26+ВОЛХОВ!P26+Всеволожск!P26+ВЫБОРГ!P26+ГАТЧИНА!P26+КИНГИСЕПП!P26+КИРОВСК!P26+'Лодейное Поле'!P26+Ломоносов!P26+ЛУГА!P26+ПРИОЗЕРСК!P26+ТИХВИН!P26+ЭПОТРЯД!P26</f>
        <v>378311.89859008003</v>
      </c>
      <c r="S26" s="596"/>
      <c r="T26" s="650">
        <f t="shared" si="4"/>
        <v>378311.89859008</v>
      </c>
      <c r="U26" s="720">
        <f>ВОЛОСОВО!R26+ВОЛХОВ!R26+Всеволожск!R26+ВЫБОРГ!R26+ГАТЧИНА!R26+КИНГИСЕПП!R26+КИРОВСК!R26+'Лодейное Поле'!R26+Ломоносов!R26+ЛУГА!R26+ПРИОЗЕРСК!R26+ТИХВИН!R26+ЭПОТРЯД!R26</f>
        <v>2327</v>
      </c>
      <c r="V26" s="886">
        <f>ВОЛОСОВО!S26+ВОЛХОВ!S26+Всеволожск!S26+ВЫБОРГ!S26+ГАТЧИНА!S26+КИНГИСЕПП!S26+КИРОВСК!S26+'Лодейное Поле'!S26+Ломоносов!S26+ЛУГА!S26+ПРИОЗЕРСК!S26+ТИХВИН!S26+ЭПОТРЯД!S26</f>
        <v>4960</v>
      </c>
      <c r="W26" s="879">
        <f t="shared" si="1"/>
        <v>4960</v>
      </c>
      <c r="X26" s="879">
        <f t="shared" si="2"/>
        <v>71.42857142857143</v>
      </c>
      <c r="Y26" s="690"/>
      <c r="Z26" s="690"/>
      <c r="AA26" s="690"/>
      <c r="AB26" s="690"/>
      <c r="AC26" s="690"/>
    </row>
    <row r="27" spans="1:29" ht="12.75">
      <c r="A27" s="50"/>
      <c r="B27" s="51"/>
      <c r="C27" s="51"/>
      <c r="D27" s="52"/>
      <c r="E27" s="53"/>
      <c r="F27" s="54"/>
      <c r="G27" s="54"/>
      <c r="H27" s="55"/>
      <c r="I27" s="233"/>
      <c r="J27" s="736">
        <f>ВОЛОСОВО!J27+ВОЛХОВ!J27+Всеволожск!J27+ВЫБОРГ!J27+ГАТЧИНА!J27+КИНГИСЕПП!J27+КИРОВСК!J27+'Лодейное Поле'!J27+Ломоносов!J27+ЛУГА!J27+ПРИОЗЕРСК!J27+ТИХВИН!J27+ЭПОТРЯД!J27</f>
        <v>0</v>
      </c>
      <c r="K27" s="310">
        <v>231.92</v>
      </c>
      <c r="L27" s="310">
        <v>0.5957</v>
      </c>
      <c r="M27" s="372">
        <v>1.04</v>
      </c>
      <c r="N27" s="804">
        <f t="shared" si="3"/>
        <v>0</v>
      </c>
      <c r="O27" s="812">
        <f>ВОЛОСОВО!N27+ВОЛХОВ!N27+Всеволожск!N27+ВЫБОРГ!N27+ГАТЧИНА!N27+КИНГИСЕПП!N27+КИРОВСК!N27+'Лодейное Поле'!N27+Ломоносов!N27+ЛУГА!N27+ПРИОЗЕРСК!N27+ТИХВИН!N27+ЭПОТРЯД!N27</f>
        <v>0</v>
      </c>
      <c r="P27" s="806">
        <f t="shared" si="0"/>
        <v>0</v>
      </c>
      <c r="Q27" s="161">
        <f>ВОЛОСОВО!O27+ВОЛХОВ!O27+Всеволожск!O27+ВЫБОРГ!O27+ГАТЧИНА!O27+КИНГИСЕПП!O27+КИРОВСК!O27+'Лодейное Поле'!O27+Ломоносов!O27+ЛУГА!O27+ПРИОЗЕРСК!O27+ТИХВИН!O27+ЭПОТРЯД!O27</f>
        <v>0</v>
      </c>
      <c r="R27" s="647">
        <f>ВОЛОСОВО!P27+ВОЛХОВ!P27+Всеволожск!P27+ВЫБОРГ!P27+ГАТЧИНА!P27+КИНГИСЕПП!P27+КИРОВСК!P27+'Лодейное Поле'!P27+Ломоносов!P27+ЛУГА!P27+ПРИОЗЕРСК!P27+ТИХВИН!P27+ЭПОТРЯД!P27</f>
        <v>0</v>
      </c>
      <c r="S27" s="596"/>
      <c r="T27" s="650">
        <f t="shared" si="4"/>
        <v>0</v>
      </c>
      <c r="U27" s="720">
        <f>ВОЛОСОВО!R27+ВОЛХОВ!R27+Всеволожск!R27+ВЫБОРГ!R27+ГАТЧИНА!R27+КИНГИСЕПП!R27+КИРОВСК!R27+'Лодейное Поле'!R27+Ломоносов!R27+ЛУГА!R27+ПРИОЗЕРСК!R27+ТИХВИН!R27+ЭПОТРЯД!R27</f>
        <v>0</v>
      </c>
      <c r="V27" s="886">
        <f>ВОЛОСОВО!S27+ВОЛХОВ!S27+Всеволожск!S27+ВЫБОРГ!S27+ГАТЧИНА!S27+КИНГИСЕПП!S27+КИРОВСК!S27+'Лодейное Поле'!S27+Ломоносов!S27+ЛУГА!S27+ПРИОЗЕРСК!S27+ТИХВИН!S27+ЭПОТРЯД!S27</f>
        <v>0</v>
      </c>
      <c r="W27" s="879">
        <f t="shared" si="1"/>
        <v>0</v>
      </c>
      <c r="X27" s="879" t="e">
        <f t="shared" si="2"/>
        <v>#DIV/0!</v>
      </c>
      <c r="Y27" s="690"/>
      <c r="Z27" s="690"/>
      <c r="AA27" s="690"/>
      <c r="AB27" s="690"/>
      <c r="AC27" s="690"/>
    </row>
    <row r="28" spans="1:29" ht="12.75">
      <c r="A28" s="50"/>
      <c r="B28" s="51"/>
      <c r="C28" s="51"/>
      <c r="D28" s="52"/>
      <c r="E28" s="53"/>
      <c r="F28" s="54"/>
      <c r="G28" s="54"/>
      <c r="H28" s="55"/>
      <c r="I28" s="233"/>
      <c r="J28" s="736">
        <f>ВОЛОСОВО!J28+ВОЛХОВ!J28+Всеволожск!J28+ВЫБОРГ!J28+ГАТЧИНА!J28+КИНГИСЕПП!J28+КИРОВСК!J28+'Лодейное Поле'!J28+Ломоносов!J28+ЛУГА!J28+ПРИОЗЕРСК!J28+ТИХВИН!J28+ЭПОТРЯД!J28</f>
        <v>0</v>
      </c>
      <c r="K28" s="310">
        <v>231.92</v>
      </c>
      <c r="L28" s="310">
        <v>0.5957</v>
      </c>
      <c r="M28" s="372">
        <v>1.04</v>
      </c>
      <c r="N28" s="804">
        <f t="shared" si="3"/>
        <v>0</v>
      </c>
      <c r="O28" s="812">
        <f>ВОЛОСОВО!N28+ВОЛХОВ!N28+Всеволожск!N28+ВЫБОРГ!N28+ГАТЧИНА!N28+КИНГИСЕПП!N28+КИРОВСК!N28+'Лодейное Поле'!N28+Ломоносов!N28+ЛУГА!N28+ПРИОЗЕРСК!N28+ТИХВИН!N28+ЭПОТРЯД!N28</f>
        <v>0</v>
      </c>
      <c r="P28" s="806">
        <f t="shared" si="0"/>
        <v>0</v>
      </c>
      <c r="Q28" s="161">
        <f>ВОЛОСОВО!O28+ВОЛХОВ!O28+Всеволожск!O28+ВЫБОРГ!O28+ГАТЧИНА!O28+КИНГИСЕПП!O28+КИРОВСК!O28+'Лодейное Поле'!O28+Ломоносов!O28+ЛУГА!O28+ПРИОЗЕРСК!O28+ТИХВИН!O28+ЭПОТРЯД!O28</f>
        <v>0</v>
      </c>
      <c r="R28" s="647">
        <f>ВОЛОСОВО!P28+ВОЛХОВ!P28+Всеволожск!P28+ВЫБОРГ!P28+ГАТЧИНА!P28+КИНГИСЕПП!P28+КИРОВСК!P28+'Лодейное Поле'!P28+Ломоносов!P28+ЛУГА!P28+ПРИОЗЕРСК!P28+ТИХВИН!P28+ЭПОТРЯД!P28</f>
        <v>0</v>
      </c>
      <c r="S28" s="596"/>
      <c r="T28" s="650">
        <f t="shared" si="4"/>
        <v>0</v>
      </c>
      <c r="U28" s="720">
        <f>ВОЛОСОВО!R28+ВОЛХОВ!R28+Всеволожск!R28+ВЫБОРГ!R28+ГАТЧИНА!R28+КИНГИСЕПП!R28+КИРОВСК!R28+'Лодейное Поле'!R28+Ломоносов!R28+ЛУГА!R28+ПРИОЗЕРСК!R28+ТИХВИН!R28+ЭПОТРЯД!R28</f>
        <v>0</v>
      </c>
      <c r="V28" s="886">
        <f>ВОЛОСОВО!S28+ВОЛХОВ!S28+Всеволожск!S28+ВЫБОРГ!S28+ГАТЧИНА!S28+КИНГИСЕПП!S28+КИРОВСК!S28+'Лодейное Поле'!S28+Ломоносов!S28+ЛУГА!S28+ПРИОЗЕРСК!S28+ТИХВИН!S28+ЭПОТРЯД!S28</f>
        <v>0</v>
      </c>
      <c r="W28" s="879">
        <f t="shared" si="1"/>
        <v>0</v>
      </c>
      <c r="X28" s="879" t="e">
        <f t="shared" si="2"/>
        <v>#DIV/0!</v>
      </c>
      <c r="Y28" s="690"/>
      <c r="Z28" s="690"/>
      <c r="AA28" s="690"/>
      <c r="AB28" s="690"/>
      <c r="AC28" s="690"/>
    </row>
    <row r="29" spans="1:29" ht="12.75">
      <c r="A29" s="50"/>
      <c r="B29" s="51"/>
      <c r="C29" s="51"/>
      <c r="D29" s="52"/>
      <c r="E29" s="53"/>
      <c r="F29" s="54"/>
      <c r="G29" s="54"/>
      <c r="H29" s="55"/>
      <c r="I29" s="233" t="s">
        <v>60</v>
      </c>
      <c r="J29" s="736">
        <f>ВОЛОСОВО!J29+ВОЛХОВ!J29+Всеволожск!J29+ВЫБОРГ!J29+ГАТЧИНА!J29+КИНГИСЕПП!J29+КИРОВСК!J29+'Лодейное Поле'!J29+Ломоносов!J29+ЛУГА!J29+ПРИОЗЕРСК!J29+ТИХВИН!J29+ЭПОТРЯД!J29</f>
        <v>7995</v>
      </c>
      <c r="K29" s="310">
        <v>231.92</v>
      </c>
      <c r="L29" s="310">
        <v>1.7275</v>
      </c>
      <c r="M29" s="372">
        <v>1.04</v>
      </c>
      <c r="N29" s="804">
        <f t="shared" si="3"/>
        <v>3331256.4386400003</v>
      </c>
      <c r="O29" s="812">
        <f>ВОЛОСОВО!N29+ВОЛХОВ!N29+Всеволожск!N29+ВЫБОРГ!N29+ГАТЧИНА!N29+КИНГИСЕПП!N29+КИРОВСК!N29+'Лодейное Поле'!N29+Ломоносов!N29+ЛУГА!N29+ПРИОЗЕРСК!N29+ТИХВИН!N29+ЭПОТРЯД!N29</f>
        <v>3331256.4386400008</v>
      </c>
      <c r="P29" s="806">
        <f t="shared" si="0"/>
        <v>0</v>
      </c>
      <c r="Q29" s="161">
        <f>ВОЛОСОВО!O29+ВОЛХОВ!O29+Всеволожск!O29+ВЫБОРГ!O29+ГАТЧИНА!O29+КИНГИСЕПП!O29+КИРОВСК!O29+'Лодейное Поле'!O29+Ломоносов!O29+ЛУГА!O29+ПРИОЗЕРСК!O29+ТИХВИН!O29+ЭПОТРЯД!O29</f>
        <v>1565</v>
      </c>
      <c r="R29" s="647">
        <f>ВОЛОСОВО!P29+ВОЛХОВ!P29+Всеволожск!P29+ВЫБОРГ!P29+ГАТЧИНА!P29+КИНГИСЕПП!P29+КИРОВСК!P29+'Лодейное Поле'!P29+Ломоносов!P29+ЛУГА!P29+ПРИОЗЕРСК!P29+ТИХВИН!P29+ЭПОТРЯД!P29</f>
        <v>652084.59368</v>
      </c>
      <c r="S29" s="596"/>
      <c r="T29" s="650">
        <f t="shared" si="4"/>
        <v>652084.59368</v>
      </c>
      <c r="U29" s="720">
        <f>ВОЛОСОВО!R29+ВОЛХОВ!R29+Всеволожск!R29+ВЫБОРГ!R29+ГАТЧИНА!R29+КИНГИСЕПП!R29+КИРОВСК!R29+'Лодейное Поле'!R29+Ломоносов!R29+ЛУГА!R29+ПРИОЗЕРСК!R29+ТИХВИН!R29+ЭПОТРЯД!R29</f>
        <v>2550</v>
      </c>
      <c r="V29" s="886">
        <f>ВОЛОСОВО!S29+ВОЛХОВ!S29+Всеволожск!S29+ВЫБОРГ!S29+ГАТЧИНА!S29+КИНГИСЕПП!S29+КИРОВСК!S29+'Лодейное Поле'!S29+Ломоносов!S29+ЛУГА!S29+ПРИОЗЕРСК!S29+ТИХВИН!S29+ЭПОТРЯД!S29</f>
        <v>4115</v>
      </c>
      <c r="W29" s="879">
        <f t="shared" si="1"/>
        <v>4115</v>
      </c>
      <c r="X29" s="879">
        <f t="shared" si="2"/>
        <v>51.46966854283927</v>
      </c>
      <c r="Y29" s="690"/>
      <c r="Z29" s="690"/>
      <c r="AA29" s="690"/>
      <c r="AB29" s="690"/>
      <c r="AC29" s="690"/>
    </row>
    <row r="30" spans="1:29" ht="12.75">
      <c r="A30" s="50"/>
      <c r="B30" s="51"/>
      <c r="C30" s="51"/>
      <c r="D30" s="52"/>
      <c r="E30" s="53"/>
      <c r="F30" s="54"/>
      <c r="G30" s="54"/>
      <c r="H30" s="55"/>
      <c r="I30" s="233" t="s">
        <v>50</v>
      </c>
      <c r="J30" s="736">
        <f>ВОЛОСОВО!J30+ВОЛХОВ!J30+Всеволожск!J30+ВЫБОРГ!J30+ГАТЧИНА!J30+КИНГИСЕПП!J30+КИРОВСК!J30+'Лодейное Поле'!J30+Ломоносов!J30+ЛУГА!J30+ПРИОЗЕРСК!J30+ТИХВИН!J30+ЭПОТРЯД!J30</f>
        <v>990</v>
      </c>
      <c r="K30" s="310">
        <v>231.92</v>
      </c>
      <c r="L30" s="310">
        <v>1.7275</v>
      </c>
      <c r="M30" s="372">
        <v>1.04</v>
      </c>
      <c r="N30" s="804">
        <f t="shared" si="3"/>
        <v>412500.79728</v>
      </c>
      <c r="O30" s="812">
        <f>ВОЛОСОВО!N30+ВОЛХОВ!N30+Всеволожск!N30+ВЫБОРГ!N30+ГАТЧИНА!N30+КИНГИСЕПП!N30+КИРОВСК!N30+'Лодейное Поле'!N30+Ломоносов!N30+ЛУГА!N30+ПРИОЗЕРСК!N30+ТИХВИН!N30+ЭПОТРЯД!N30</f>
        <v>412500.79728000006</v>
      </c>
      <c r="P30" s="806">
        <f t="shared" si="0"/>
        <v>0</v>
      </c>
      <c r="Q30" s="161">
        <f>ВОЛОСОВО!O30+ВОЛХОВ!O30+Всеволожск!O30+ВЫБОРГ!O30+ГАТЧИНА!O30+КИНГИСЕПП!O30+КИРОВСК!O30+'Лодейное Поле'!O30+Ломоносов!O30+ЛУГА!O30+ПРИОЗЕРСК!O30+ТИХВИН!O30+ЭПОТРЯД!O30</f>
        <v>142</v>
      </c>
      <c r="R30" s="647">
        <f>ВОЛОСОВО!P30+ВОЛХОВ!P30+Всеволожск!P30+ВЫБОРГ!P30+ГАТЧИНА!P30+КИНГИСЕПП!P30+КИРОВСК!P30+'Лодейное Поле'!P30+Ломоносов!P30+ЛУГА!P30+ПРИОЗЕРСК!P30+ТИХВИН!P30+ЭПОТРЯД!P30</f>
        <v>59166.781024</v>
      </c>
      <c r="S30" s="596"/>
      <c r="T30" s="650">
        <f t="shared" si="4"/>
        <v>59166.781024</v>
      </c>
      <c r="U30" s="720">
        <f>ВОЛОСОВО!R30+ВОЛХОВ!R30+Всеволожск!R30+ВЫБОРГ!R30+ГАТЧИНА!R30+КИНГИСЕПП!R30+КИРОВСК!R30+'Лодейное Поле'!R30+Ломоносов!R30+ЛУГА!R30+ПРИОЗЕРСК!R30+ТИХВИН!R30+ЭПОТРЯД!R30</f>
        <v>348</v>
      </c>
      <c r="V30" s="886">
        <f>ВОЛОСОВО!S30+ВОЛХОВ!S30+Всеволожск!S30+ВЫБОРГ!S30+ГАТЧИНА!S30+КИНГИСЕПП!S30+КИРОВСК!S30+'Лодейное Поле'!S30+Ломоносов!S30+ЛУГА!S30+ПРИОЗЕРСК!S30+ТИХВИН!S30+ЭПОТРЯД!S30</f>
        <v>490</v>
      </c>
      <c r="W30" s="879">
        <f t="shared" si="1"/>
        <v>490</v>
      </c>
      <c r="X30" s="879">
        <f t="shared" si="2"/>
        <v>49.494949494949495</v>
      </c>
      <c r="Y30" s="690"/>
      <c r="Z30" s="690"/>
      <c r="AA30" s="690"/>
      <c r="AB30" s="690"/>
      <c r="AC30" s="690"/>
    </row>
    <row r="31" spans="1:29" ht="12.75">
      <c r="A31" s="50"/>
      <c r="B31" s="51"/>
      <c r="C31" s="51"/>
      <c r="D31" s="52"/>
      <c r="E31" s="53"/>
      <c r="F31" s="54"/>
      <c r="G31" s="54"/>
      <c r="H31" s="55"/>
      <c r="I31" s="233" t="s">
        <v>62</v>
      </c>
      <c r="J31" s="736">
        <f>ВОЛОСОВО!J31+ВОЛХОВ!J31+Всеволожск!J31+ВЫБОРГ!J31+ГАТЧИНА!J31+КИНГИСЕПП!J31+КИРОВСК!J31+'Лодейное Поле'!J31+Ломоносов!J31+ЛУГА!J31+ПРИОЗЕРСК!J31+ТИХВИН!J31+ЭПОТРЯД!J31</f>
        <v>3840</v>
      </c>
      <c r="K31" s="310">
        <v>231.92</v>
      </c>
      <c r="L31" s="310">
        <v>1.7275</v>
      </c>
      <c r="M31" s="372">
        <v>1.04</v>
      </c>
      <c r="N31" s="804">
        <f t="shared" si="3"/>
        <v>1600003.0924799999</v>
      </c>
      <c r="O31" s="812">
        <f>ВОЛОСОВО!N31+ВОЛХОВ!N31+Всеволожск!N31+ВЫБОРГ!N31+ГАТЧИНА!N31+КИНГИСЕПП!N31+КИРОВСК!N31+'Лодейное Поле'!N31+Ломоносов!N31+ЛУГА!N31+ПРИОЗЕРСК!N31+ТИХВИН!N31+ЭПОТРЯД!N31</f>
        <v>1600003.09248</v>
      </c>
      <c r="P31" s="806">
        <f t="shared" si="0"/>
        <v>0</v>
      </c>
      <c r="Q31" s="161">
        <f>ВОЛОСОВО!O31+ВОЛХОВ!O31+Всеволожск!O31+ВЫБОРГ!O31+ГАТЧИНА!O31+КИНГИСЕПП!O31+КИРОВСК!O31+'Лодейное Поле'!O31+Ломоносов!O31+ЛУГА!O31+ПРИОЗЕРСК!O31+ТИХВИН!O31+ЭПОТРЯД!O31</f>
        <v>247</v>
      </c>
      <c r="R31" s="647">
        <f>ВОЛОСОВО!P31+ВОЛХОВ!P31+Всеволожск!P31+ВЫБОРГ!P31+ГАТЧИНА!P31+КИНГИСЕПП!P31+КИРОВСК!P31+'Лодейное Поле'!P31+Ломоносов!P31+ЛУГА!P31+ПРИОЗЕРСК!P31+ТИХВИН!P31+ЭПОТРЯД!P31</f>
        <v>102916.86558400001</v>
      </c>
      <c r="S31" s="596"/>
      <c r="T31" s="650">
        <f t="shared" si="4"/>
        <v>102916.86558400001</v>
      </c>
      <c r="U31" s="720">
        <f>ВОЛОСОВО!R31+ВОЛХОВ!R31+Всеволожск!R31+ВЫБОРГ!R31+ГАТЧИНА!R31+КИНГИСЕПП!R31+КИРОВСК!R31+'Лодейное Поле'!R31+Ломоносов!R31+ЛУГА!R31+ПРИОЗЕРСК!R31+ТИХВИН!R31+ЭПОТРЯД!R31</f>
        <v>348</v>
      </c>
      <c r="V31" s="886">
        <f>ВОЛОСОВО!S31+ВОЛХОВ!S31+Всеволожск!S31+ВЫБОРГ!S31+ГАТЧИНА!S31+КИНГИСЕПП!S31+КИРОВСК!S31+'Лодейное Поле'!S31+Ломоносов!S31+ЛУГА!S31+ПРИОЗЕРСК!S31+ТИХВИН!S31+ЭПОТРЯД!S31</f>
        <v>595</v>
      </c>
      <c r="W31" s="879">
        <f t="shared" si="1"/>
        <v>595</v>
      </c>
      <c r="X31" s="879">
        <f t="shared" si="2"/>
        <v>15.494791666666666</v>
      </c>
      <c r="Y31" s="690"/>
      <c r="Z31" s="690"/>
      <c r="AA31" s="690"/>
      <c r="AB31" s="690"/>
      <c r="AC31" s="690"/>
    </row>
    <row r="32" spans="1:29" ht="12.75">
      <c r="A32" s="50"/>
      <c r="B32" s="51"/>
      <c r="C32" s="51"/>
      <c r="D32" s="52"/>
      <c r="E32" s="53"/>
      <c r="F32" s="54"/>
      <c r="G32" s="54"/>
      <c r="H32" s="55"/>
      <c r="I32" s="233" t="s">
        <v>63</v>
      </c>
      <c r="J32" s="736">
        <f>ВОЛОСОВО!J32+ВОЛХОВ!J32+Всеволожск!J32+ВЫБОРГ!J32+ГАТЧИНА!J32+КИНГИСЕПП!J32+КИРОВСК!J32+'Лодейное Поле'!J32+Ломоносов!J32+ЛУГА!J32+ПРИОЗЕРСК!J32+ТИХВИН!J32+ЭПОТРЯД!J32</f>
        <v>550</v>
      </c>
      <c r="K32" s="310">
        <v>231.92</v>
      </c>
      <c r="L32" s="310">
        <v>1.7275</v>
      </c>
      <c r="M32" s="372">
        <v>1.04</v>
      </c>
      <c r="N32" s="804">
        <f t="shared" si="3"/>
        <v>229167.1096</v>
      </c>
      <c r="O32" s="812">
        <f>ВОЛОСОВО!N32+ВОЛХОВ!N32+Всеволожск!N32+ВЫБОРГ!N32+ГАТЧИНА!N32+КИНГИСЕПП!N32+КИРОВСК!N32+'Лодейное Поле'!N32+Ломоносов!N32+ЛУГА!N32+ПРИОЗЕРСК!N32+ТИХВИН!N32+ЭПОТРЯД!N32</f>
        <v>229167.10960000003</v>
      </c>
      <c r="P32" s="806">
        <f t="shared" si="0"/>
        <v>0</v>
      </c>
      <c r="Q32" s="161">
        <f>ВОЛОСОВО!O32+ВОЛХОВ!O32+Всеволожск!O32+ВЫБОРГ!O32+ГАТЧИНА!O32+КИНГИСЕПП!O32+КИРОВСК!O32+'Лодейное Поле'!O32+Ломоносов!O32+ЛУГА!O32+ПРИОЗЕРСК!O32+ТИХВИН!O32+ЭПОТРЯД!O32</f>
        <v>58</v>
      </c>
      <c r="R32" s="647">
        <f>ВОЛОСОВО!P32+ВОЛХОВ!P32+Всеволожск!P32+ВЫБОРГ!P32+ГАТЧИНА!P32+КИНГИСЕПП!P32+КИРОВСК!P32+'Лодейное Поле'!P32+Ломоносов!P32+ЛУГА!P32+ПРИОЗЕРСК!P32+ТИХВИН!P32+ЭПОТРЯД!P32</f>
        <v>24166.713376000003</v>
      </c>
      <c r="S32" s="596"/>
      <c r="T32" s="650">
        <f t="shared" si="4"/>
        <v>24166.713376</v>
      </c>
      <c r="U32" s="720">
        <f>ВОЛОСОВО!R32+ВОЛХОВ!R32+Всеволожск!R32+ВЫБОРГ!R32+ГАТЧИНА!R32+КИНГИСЕПП!R32+КИРОВСК!R32+'Лодейное Поле'!R32+Ломоносов!R32+ЛУГА!R32+ПРИОЗЕРСК!R32+ТИХВИН!R32+ЭПОТРЯД!R32</f>
        <v>158</v>
      </c>
      <c r="V32" s="886">
        <f>ВОЛОСОВО!S32+ВОЛХОВ!S32+Всеволожск!S32+ВЫБОРГ!S32+ГАТЧИНА!S32+КИНГИСЕПП!S32+КИРОВСК!S32+'Лодейное Поле'!S32+Ломоносов!S32+ЛУГА!S32+ПРИОЗЕРСК!S32+ТИХВИН!S32+ЭПОТРЯД!S32</f>
        <v>216</v>
      </c>
      <c r="W32" s="879">
        <f t="shared" si="1"/>
        <v>216</v>
      </c>
      <c r="X32" s="879">
        <f t="shared" si="2"/>
        <v>39.27272727272727</v>
      </c>
      <c r="Y32" s="690"/>
      <c r="Z32" s="690"/>
      <c r="AA32" s="690"/>
      <c r="AB32" s="690"/>
      <c r="AC32" s="690"/>
    </row>
    <row r="33" spans="1:29" ht="12.75">
      <c r="A33" s="50"/>
      <c r="B33" s="51"/>
      <c r="C33" s="51"/>
      <c r="D33" s="52"/>
      <c r="E33" s="53"/>
      <c r="F33" s="54"/>
      <c r="G33" s="54"/>
      <c r="H33" s="55"/>
      <c r="I33" s="291" t="s">
        <v>64</v>
      </c>
      <c r="J33" s="736">
        <f>ВОЛОСОВО!J33+ВОЛХОВ!J33+Всеволожск!J33+ВЫБОРГ!J33+ГАТЧИНА!J33+КИНГИСЕПП!J33+КИРОВСК!J33+'Лодейное Поле'!J33+Ломоносов!J33+ЛУГА!J33+ПРИОЗЕРСК!J33+ТИХВИН!J33+ЭПОТРЯД!J33</f>
        <v>326</v>
      </c>
      <c r="K33" s="310">
        <v>231.92</v>
      </c>
      <c r="L33" s="372">
        <v>1</v>
      </c>
      <c r="M33" s="372">
        <v>1.04</v>
      </c>
      <c r="N33" s="804">
        <f t="shared" si="3"/>
        <v>78630.1568</v>
      </c>
      <c r="O33" s="812">
        <f>ВОЛОСОВО!N33+ВОЛХОВ!N33+Всеволожск!N33+ВЫБОРГ!N33+ГАТЧИНА!N33+КИНГИСЕПП!N33+КИРОВСК!N33+'Лодейное Поле'!N33+Ломоносов!N33+ЛУГА!N33+ПРИОЗЕРСК!N33+ТИХВИН!N33+ЭПОТРЯД!N33</f>
        <v>78630.15679999998</v>
      </c>
      <c r="P33" s="806">
        <f t="shared" si="0"/>
        <v>0</v>
      </c>
      <c r="Q33" s="161">
        <f>ВОЛОСОВО!O33+ВОЛХОВ!O33+Всеволожск!O33+ВЫБОРГ!O33+ГАТЧИНА!O33+КИНГИСЕПП!O33+КИРОВСК!O33+'Лодейное Поле'!O33+Ломоносов!O33+ЛУГА!O33+ПРИОЗЕРСК!O33+ТИХВИН!O33+ЭПОТРЯД!O33</f>
        <v>5</v>
      </c>
      <c r="R33" s="647">
        <f>ВОЛОСОВО!P33+ВОЛХОВ!P33+Всеволожск!P33+ВЫБОРГ!P33+ГАТЧИНА!P33+КИНГИСЕПП!P33+КИРОВСК!P33+'Лодейное Поле'!P33+Ломоносов!P33+ЛУГА!P33+ПРИОЗЕРСК!P33+ТИХВИН!P33+ЭПОТРЯД!P33</f>
        <v>1205.984</v>
      </c>
      <c r="S33" s="596"/>
      <c r="T33" s="650">
        <f t="shared" si="4"/>
        <v>1205.984</v>
      </c>
      <c r="U33" s="720">
        <f>ВОЛОСОВО!R33+ВОЛХОВ!R33+Всеволожск!R33+ВЫБОРГ!R33+ГАТЧИНА!R33+КИНГИСЕПП!R33+КИРОВСК!R33+'Лодейное Поле'!R33+Ломоносов!R33+ЛУГА!R33+ПРИОЗЕРСК!R33+ТИХВИН!R33+ЭПОТРЯД!R33</f>
        <v>236</v>
      </c>
      <c r="V33" s="886">
        <f>ВОЛОСОВО!S33+ВОЛХОВ!S33+Всеволожск!S33+ВЫБОРГ!S33+ГАТЧИНА!S33+КИНГИСЕПП!S33+КИРОВСК!S33+'Лодейное Поле'!S33+Ломоносов!S33+ЛУГА!S33+ПРИОЗЕРСК!S33+ТИХВИН!S33+ЭПОТРЯД!S33</f>
        <v>241</v>
      </c>
      <c r="W33" s="879">
        <f t="shared" si="1"/>
        <v>241</v>
      </c>
      <c r="X33" s="879">
        <f t="shared" si="2"/>
        <v>73.92638036809817</v>
      </c>
      <c r="Y33" s="690"/>
      <c r="Z33" s="690"/>
      <c r="AA33" s="690"/>
      <c r="AB33" s="690"/>
      <c r="AC33" s="690"/>
    </row>
    <row r="34" spans="1:29" ht="12.75">
      <c r="A34" s="50"/>
      <c r="B34" s="51"/>
      <c r="C34" s="51"/>
      <c r="D34" s="52"/>
      <c r="E34" s="53"/>
      <c r="F34" s="54"/>
      <c r="G34" s="54"/>
      <c r="H34" s="55"/>
      <c r="I34" s="233" t="s">
        <v>65</v>
      </c>
      <c r="J34" s="736">
        <f>ВОЛОСОВО!J34+ВОЛХОВ!J34+Всеволожск!J34+ВЫБОРГ!J34+ГАТЧИНА!J34+КИНГИСЕПП!J34+КИРОВСК!J34+'Лодейное Поле'!J34+Ломоносов!J34+ЛУГА!J34+ПРИОЗЕРСК!J34+ТИХВИН!J34+ЭПОТРЯД!J34</f>
        <v>122</v>
      </c>
      <c r="K34" s="310">
        <v>231.92</v>
      </c>
      <c r="L34" s="372">
        <v>1</v>
      </c>
      <c r="M34" s="372">
        <v>1.04</v>
      </c>
      <c r="N34" s="804">
        <f t="shared" si="3"/>
        <v>29426.009599999998</v>
      </c>
      <c r="O34" s="812">
        <f>ВОЛОСОВО!N34+ВОЛХОВ!N34+Всеволожск!N34+ВЫБОРГ!N34+ГАТЧИНА!N34+КИНГИСЕПП!N34+КИРОВСК!N34+'Лодейное Поле'!N34+Ломоносов!N34+ЛУГА!N34+ПРИОЗЕРСК!N34+ТИХВИН!N34+ЭПОТРЯД!N34</f>
        <v>29426.009599999998</v>
      </c>
      <c r="P34" s="806">
        <f t="shared" si="0"/>
        <v>0</v>
      </c>
      <c r="Q34" s="161">
        <f>ВОЛОСОВО!O34+ВОЛХОВ!O34+Всеволожск!O34+ВЫБОРГ!O34+ГАТЧИНА!O34+КИНГИСЕПП!O34+КИРОВСК!O34+'Лодейное Поле'!O34+Ломоносов!O34+ЛУГА!O34+ПРИОЗЕРСК!O34+ТИХВИН!O34+ЭПОТРЯД!O34</f>
        <v>1</v>
      </c>
      <c r="R34" s="647">
        <f>ВОЛОСОВО!P34+ВОЛХОВ!P34+Всеволожск!P34+ВЫБОРГ!P34+ГАТЧИНА!P34+КИНГИСЕПП!P34+КИРОВСК!P34+'Лодейное Поле'!P34+Ломоносов!P34+ЛУГА!P34+ПРИОЗЕРСК!P34+ТИХВИН!P34+ЭПОТРЯД!P34</f>
        <v>241.1968</v>
      </c>
      <c r="S34" s="596"/>
      <c r="T34" s="650">
        <f t="shared" si="4"/>
        <v>241.1968</v>
      </c>
      <c r="U34" s="720">
        <f>ВОЛОСОВО!R34+ВОЛХОВ!R34+Всеволожск!R34+ВЫБОРГ!R34+ГАТЧИНА!R34+КИНГИСЕПП!R34+КИРОВСК!R34+'Лодейное Поле'!R34+Ломоносов!R34+ЛУГА!R34+ПРИОЗЕРСК!R34+ТИХВИН!R34+ЭПОТРЯД!R34</f>
        <v>101</v>
      </c>
      <c r="V34" s="886">
        <f>ВОЛОСОВО!S34+ВОЛХОВ!S34+Всеволожск!S34+ВЫБОРГ!S34+ГАТЧИНА!S34+КИНГИСЕПП!S34+КИРОВСК!S34+'Лодейное Поле'!S34+Ломоносов!S34+ЛУГА!S34+ПРИОЗЕРСК!S34+ТИХВИН!S34+ЭПОТРЯД!S34</f>
        <v>102</v>
      </c>
      <c r="W34" s="879">
        <f t="shared" si="1"/>
        <v>102</v>
      </c>
      <c r="X34" s="879">
        <f t="shared" si="2"/>
        <v>83.60655737704919</v>
      </c>
      <c r="Y34" s="690"/>
      <c r="Z34" s="690"/>
      <c r="AA34" s="690"/>
      <c r="AB34" s="690"/>
      <c r="AC34" s="690"/>
    </row>
    <row r="35" spans="1:29" ht="12.75">
      <c r="A35" s="50"/>
      <c r="B35" s="51"/>
      <c r="C35" s="51"/>
      <c r="D35" s="52"/>
      <c r="E35" s="53"/>
      <c r="F35" s="54"/>
      <c r="G35" s="54"/>
      <c r="H35" s="55"/>
      <c r="I35" s="233" t="s">
        <v>66</v>
      </c>
      <c r="J35" s="736">
        <f>ВОЛОСОВО!J35+ВОЛХОВ!J35+Всеволожск!J35+ВЫБОРГ!J35+ГАТЧИНА!J35+КИНГИСЕПП!J35+КИРОВСК!J35+'Лодейное Поле'!J35+Ломоносов!J35+ЛУГА!J35+ПРИОЗЕРСК!J35+ТИХВИН!J35+ЭПОТРЯД!J35</f>
        <v>4198</v>
      </c>
      <c r="K35" s="310">
        <v>231.92</v>
      </c>
      <c r="L35" s="372">
        <v>1</v>
      </c>
      <c r="M35" s="372">
        <v>1.04</v>
      </c>
      <c r="N35" s="804">
        <f t="shared" si="3"/>
        <v>1012544.1664</v>
      </c>
      <c r="O35" s="812">
        <f>ВОЛОСОВО!N35+ВОЛХОВ!N35+Всеволожск!N35+ВЫБОРГ!N35+ГАТЧИНА!N35+КИНГИСЕПП!N35+КИРОВСК!N35+'Лодейное Поле'!N35+Ломоносов!N35+ЛУГА!N35+ПРИОЗЕРСК!N35+ТИХВИН!N35+ЭПОТРЯД!N35</f>
        <v>1012544.1663999999</v>
      </c>
      <c r="P35" s="806">
        <f t="shared" si="0"/>
        <v>0</v>
      </c>
      <c r="Q35" s="161">
        <f>ВОЛОСОВО!O35+ВОЛХОВ!O35+Всеволожск!O35+ВЫБОРГ!O35+ГАТЧИНА!O35+КИНГИСЕПП!O35+КИРОВСК!O35+'Лодейное Поле'!O35+Ломоносов!O35+ЛУГА!O35+ПРИОЗЕРСК!O35+ТИХВИН!O35+ЭПОТРЯД!O35</f>
        <v>767</v>
      </c>
      <c r="R35" s="647">
        <f>ВОЛОСОВО!P35+ВОЛХОВ!P35+Всеволожск!P35+ВЫБОРГ!P35+ГАТЧИНА!P35+КИНГИСЕПП!P35+КИРОВСК!P35+'Лодейное Поле'!P35+Ломоносов!P35+ЛУГА!P35+ПРИОЗЕРСК!P35+ТИХВИН!P35+ЭПОТРЯД!P35</f>
        <v>184997.9456</v>
      </c>
      <c r="S35" s="596"/>
      <c r="T35" s="650">
        <f t="shared" si="4"/>
        <v>184997.94559999998</v>
      </c>
      <c r="U35" s="720">
        <f>ВОЛОСОВО!R35+ВОЛХОВ!R35+Всеволожск!R35+ВЫБОРГ!R35+ГАТЧИНА!R35+КИНГИСЕПП!R35+КИРОВСК!R35+'Лодейное Поле'!R35+Ломоносов!R35+ЛУГА!R35+ПРИОЗЕРСК!R35+ТИХВИН!R35+ЭПОТРЯД!R35</f>
        <v>2624</v>
      </c>
      <c r="V35" s="886">
        <f>ВОЛОСОВО!S35+ВОЛХОВ!S35+Всеволожск!S35+ВЫБОРГ!S35+ГАТЧИНА!S35+КИНГИСЕПП!S35+КИРОВСК!S35+'Лодейное Поле'!S35+Ломоносов!S35+ЛУГА!S35+ПРИОЗЕРСК!S35+ТИХВИН!S35+ЭПОТРЯД!S35</f>
        <v>3391</v>
      </c>
      <c r="W35" s="879">
        <f t="shared" si="1"/>
        <v>3391</v>
      </c>
      <c r="X35" s="879">
        <f t="shared" si="2"/>
        <v>80.77656026679371</v>
      </c>
      <c r="Y35" s="690"/>
      <c r="Z35" s="690"/>
      <c r="AA35" s="690"/>
      <c r="AB35" s="690"/>
      <c r="AC35" s="690"/>
    </row>
    <row r="36" spans="1:29" ht="12.75">
      <c r="A36" s="50"/>
      <c r="B36" s="51"/>
      <c r="C36" s="51"/>
      <c r="D36" s="52"/>
      <c r="E36" s="53"/>
      <c r="F36" s="54"/>
      <c r="G36" s="54"/>
      <c r="H36" s="55"/>
      <c r="I36" s="233" t="s">
        <v>67</v>
      </c>
      <c r="J36" s="736">
        <f>ВОЛОСОВО!J36+ВОЛХОВ!J36+Всеволожск!J36+ВЫБОРГ!J36+ГАТЧИНА!J36+КИНГИСЕПП!J36+КИРОВСК!J36+'Лодейное Поле'!J36+Ломоносов!J36+ЛУГА!J36+ПРИОЗЕРСК!J36+ТИХВИН!J36+ЭПОТРЯД!J36</f>
        <v>0</v>
      </c>
      <c r="K36" s="310">
        <v>231.92</v>
      </c>
      <c r="L36" s="372">
        <v>1</v>
      </c>
      <c r="M36" s="372">
        <v>1.04</v>
      </c>
      <c r="N36" s="804">
        <f t="shared" si="3"/>
        <v>0</v>
      </c>
      <c r="O36" s="812">
        <f>ВОЛОСОВО!N36+ВОЛХОВ!N36+Всеволожск!N36+ВЫБОРГ!N36+ГАТЧИНА!N36+КИНГИСЕПП!N36+КИРОВСК!N36+'Лодейное Поле'!N36+Ломоносов!N36+ЛУГА!N36+ПРИОЗЕРСК!N36+ТИХВИН!N36+ЭПОТРЯД!N36</f>
        <v>0</v>
      </c>
      <c r="P36" s="806">
        <f t="shared" si="0"/>
        <v>0</v>
      </c>
      <c r="Q36" s="161">
        <f>ВОЛОСОВО!O36+ВОЛХОВ!O36+Всеволожск!O36+ВЫБОРГ!O36+ГАТЧИНА!O36+КИНГИСЕПП!O36+КИРОВСК!O36+'Лодейное Поле'!O36+Ломоносов!O36+ЛУГА!O36+ПРИОЗЕРСК!O36+ТИХВИН!O36+ЭПОТРЯД!O36</f>
        <v>0</v>
      </c>
      <c r="R36" s="647">
        <f>ВОЛОСОВО!P36+ВОЛХОВ!P36+Всеволожск!P36+ВЫБОРГ!P36+ГАТЧИНА!P36+КИНГИСЕПП!P36+КИРОВСК!P36+'Лодейное Поле'!P36+Ломоносов!P36+ЛУГА!P36+ПРИОЗЕРСК!P36+ТИХВИН!P36+ЭПОТРЯД!P36</f>
        <v>0</v>
      </c>
      <c r="S36" s="596"/>
      <c r="T36" s="650">
        <f t="shared" si="4"/>
        <v>0</v>
      </c>
      <c r="U36" s="720">
        <f>ВОЛОСОВО!R36+ВОЛХОВ!R36+Всеволожск!R36+ВЫБОРГ!R36+ГАТЧИНА!R36+КИНГИСЕПП!R36+КИРОВСК!R36+'Лодейное Поле'!R36+Ломоносов!R36+ЛУГА!R36+ПРИОЗЕРСК!R36+ТИХВИН!R36+ЭПОТРЯД!R36</f>
        <v>0</v>
      </c>
      <c r="V36" s="886">
        <f>ВОЛОСОВО!S36+ВОЛХОВ!S36+Всеволожск!S36+ВЫБОРГ!S36+ГАТЧИНА!S36+КИНГИСЕПП!S36+КИРОВСК!S36+'Лодейное Поле'!S36+Ломоносов!S36+ЛУГА!S36+ПРИОЗЕРСК!S36+ТИХВИН!S36+ЭПОТРЯД!S36</f>
        <v>0</v>
      </c>
      <c r="W36" s="879">
        <f t="shared" si="1"/>
        <v>0</v>
      </c>
      <c r="X36" s="879" t="e">
        <f t="shared" si="2"/>
        <v>#DIV/0!</v>
      </c>
      <c r="Y36" s="690"/>
      <c r="Z36" s="690"/>
      <c r="AA36" s="690"/>
      <c r="AB36" s="690"/>
      <c r="AC36" s="690"/>
    </row>
    <row r="37" spans="1:29" ht="12.75">
      <c r="A37" s="50"/>
      <c r="B37" s="51"/>
      <c r="C37" s="51"/>
      <c r="D37" s="52"/>
      <c r="E37" s="53"/>
      <c r="F37" s="54"/>
      <c r="G37" s="54"/>
      <c r="H37" s="55"/>
      <c r="I37" s="233" t="s">
        <v>68</v>
      </c>
      <c r="J37" s="736">
        <f>ВОЛОСОВО!J37+ВОЛХОВ!J37+Всеволожск!J37+ВЫБОРГ!J37+ГАТЧИНА!J37+КИНГИСЕПП!J37+КИРОВСК!J37+'Лодейное Поле'!J37+Ломоносов!J37+ЛУГА!J37+ПРИОЗЕРСК!J37+ТИХВИН!J37+ЭПОТРЯД!J37</f>
        <v>0</v>
      </c>
      <c r="K37" s="310">
        <v>231.92</v>
      </c>
      <c r="L37" s="372">
        <v>1</v>
      </c>
      <c r="M37" s="372">
        <v>1.04</v>
      </c>
      <c r="N37" s="804">
        <f t="shared" si="3"/>
        <v>0</v>
      </c>
      <c r="O37" s="812">
        <f>ВОЛОСОВО!N37+ВОЛХОВ!N37+Всеволожск!N37+ВЫБОРГ!N37+ГАТЧИНА!N37+КИНГИСЕПП!N37+КИРОВСК!N37+'Лодейное Поле'!N37+Ломоносов!N37+ЛУГА!N37+ПРИОЗЕРСК!N37+ТИХВИН!N37+ЭПОТРЯД!N37</f>
        <v>0</v>
      </c>
      <c r="P37" s="806">
        <f t="shared" si="0"/>
        <v>0</v>
      </c>
      <c r="Q37" s="161">
        <f>ВОЛОСОВО!O37+ВОЛХОВ!O37+Всеволожск!O37+ВЫБОРГ!O37+ГАТЧИНА!O37+КИНГИСЕПП!O37+КИРОВСК!O37+'Лодейное Поле'!O37+Ломоносов!O37+ЛУГА!O37+ПРИОЗЕРСК!O37+ТИХВИН!O37+ЭПОТРЯД!O37</f>
        <v>0</v>
      </c>
      <c r="R37" s="647">
        <f>ВОЛОСОВО!P37+ВОЛХОВ!P37+Всеволожск!P37+ВЫБОРГ!P37+ГАТЧИНА!P37+КИНГИСЕПП!P37+КИРОВСК!P37+'Лодейное Поле'!P37+Ломоносов!P37+ЛУГА!P37+ПРИОЗЕРСК!P37+ТИХВИН!P37+ЭПОТРЯД!P37</f>
        <v>0</v>
      </c>
      <c r="S37" s="596"/>
      <c r="T37" s="650">
        <f t="shared" si="4"/>
        <v>0</v>
      </c>
      <c r="U37" s="720">
        <f>ВОЛОСОВО!R37+ВОЛХОВ!R37+Всеволожск!R37+ВЫБОРГ!R37+ГАТЧИНА!R37+КИНГИСЕПП!R37+КИРОВСК!R37+'Лодейное Поле'!R37+Ломоносов!R37+ЛУГА!R37+ПРИОЗЕРСК!R37+ТИХВИН!R37+ЭПОТРЯД!R37</f>
        <v>0</v>
      </c>
      <c r="V37" s="886">
        <f>ВОЛОСОВО!S37+ВОЛХОВ!S37+Всеволожск!S37+ВЫБОРГ!S37+ГАТЧИНА!S37+КИНГИСЕПП!S37+КИРОВСК!S37+'Лодейное Поле'!S37+Ломоносов!S37+ЛУГА!S37+ПРИОЗЕРСК!S37+ТИХВИН!S37+ЭПОТРЯД!S37</f>
        <v>0</v>
      </c>
      <c r="W37" s="879">
        <f t="shared" si="1"/>
        <v>0</v>
      </c>
      <c r="X37" s="879" t="e">
        <f t="shared" si="2"/>
        <v>#DIV/0!</v>
      </c>
      <c r="Y37" s="690"/>
      <c r="Z37" s="690"/>
      <c r="AA37" s="690"/>
      <c r="AB37" s="690"/>
      <c r="AC37" s="690"/>
    </row>
    <row r="38" spans="1:29" ht="12.75">
      <c r="A38" s="50"/>
      <c r="B38" s="51"/>
      <c r="C38" s="51"/>
      <c r="D38" s="52"/>
      <c r="E38" s="53"/>
      <c r="F38" s="54"/>
      <c r="G38" s="54"/>
      <c r="H38" s="55"/>
      <c r="I38" s="233" t="s">
        <v>69</v>
      </c>
      <c r="J38" s="736">
        <f>ВОЛОСОВО!J38+ВОЛХОВ!J38+Всеволожск!J38+ВЫБОРГ!J38+ГАТЧИНА!J38+КИНГИСЕПП!J38+КИРОВСК!J38+'Лодейное Поле'!J38+Ломоносов!J38+ЛУГА!J38+ПРИОЗЕРСК!J38+ТИХВИН!J38+ЭПОТРЯД!J38</f>
        <v>710</v>
      </c>
      <c r="K38" s="310">
        <v>231.92</v>
      </c>
      <c r="L38" s="372">
        <v>1</v>
      </c>
      <c r="M38" s="372">
        <v>1.04</v>
      </c>
      <c r="N38" s="804">
        <f t="shared" si="3"/>
        <v>171249.72799999997</v>
      </c>
      <c r="O38" s="812">
        <f>ВОЛОСОВО!N38+ВОЛХОВ!N38+Всеволожск!N38+ВЫБОРГ!N38+ГАТЧИНА!N38+КИНГИСЕПП!N38+КИРОВСК!N38+'Лодейное Поле'!N38+Ломоносов!N38+ЛУГА!N38+ПРИОЗЕРСК!N38+ТИХВИН!N38+ЭПОТРЯД!N38</f>
        <v>171249.728</v>
      </c>
      <c r="P38" s="806">
        <f t="shared" si="0"/>
        <v>0</v>
      </c>
      <c r="Q38" s="161">
        <f>ВОЛОСОВО!O38+ВОЛХОВ!O38+Всеволожск!O38+ВЫБОРГ!O38+ГАТЧИНА!O38+КИНГИСЕПП!O38+КИРОВСК!O38+'Лодейное Поле'!O38+Ломоносов!O38+ЛУГА!O38+ПРИОЗЕРСК!O38+ТИХВИН!O38+ЭПОТРЯД!O38</f>
        <v>95</v>
      </c>
      <c r="R38" s="647">
        <f>ВОЛОСОВО!P38+ВОЛХОВ!P38+Всеволожск!P38+ВЫБОРГ!P38+ГАТЧИНА!P38+КИНГИСЕПП!P38+КИРОВСК!P38+'Лодейное Поле'!P38+Ломоносов!P38+ЛУГА!P38+ПРИОЗЕРСК!P38+ТИХВИН!P38+ЭПОТРЯД!P38</f>
        <v>22913.696</v>
      </c>
      <c r="S38" s="596"/>
      <c r="T38" s="650">
        <f t="shared" si="4"/>
        <v>22913.696</v>
      </c>
      <c r="U38" s="720">
        <f>ВОЛОСОВО!R38+ВОЛХОВ!R38+Всеволожск!R38+ВЫБОРГ!R38+ГАТЧИНА!R38+КИНГИСЕПП!R38+КИРОВСК!R38+'Лодейное Поле'!R38+Ломоносов!R38+ЛУГА!R38+ПРИОЗЕРСК!R38+ТИХВИН!R38+ЭПОТРЯД!R38</f>
        <v>558</v>
      </c>
      <c r="V38" s="886">
        <f>ВОЛОСОВО!S38+ВОЛХОВ!S38+Всеволожск!S38+ВЫБОРГ!S38+ГАТЧИНА!S38+КИНГИСЕПП!S38+КИРОВСК!S38+'Лодейное Поле'!S38+Ломоносов!S38+ЛУГА!S38+ПРИОЗЕРСК!S38+ТИХВИН!S38+ЭПОТРЯД!S38</f>
        <v>653</v>
      </c>
      <c r="W38" s="879">
        <f t="shared" si="1"/>
        <v>653</v>
      </c>
      <c r="X38" s="879">
        <f t="shared" si="2"/>
        <v>91.97183098591549</v>
      </c>
      <c r="Y38" s="690"/>
      <c r="Z38" s="690"/>
      <c r="AA38" s="690"/>
      <c r="AB38" s="690"/>
      <c r="AC38" s="690"/>
    </row>
    <row r="39" spans="1:29" ht="12.75">
      <c r="A39" s="50"/>
      <c r="B39" s="51"/>
      <c r="C39" s="51"/>
      <c r="D39" s="52"/>
      <c r="E39" s="53"/>
      <c r="F39" s="54"/>
      <c r="G39" s="54"/>
      <c r="H39" s="55"/>
      <c r="I39" s="233" t="s">
        <v>70</v>
      </c>
      <c r="J39" s="736">
        <f>ВОЛОСОВО!J39+ВОЛХОВ!J39+Всеволожск!J39+ВЫБОРГ!J39+ГАТЧИНА!J39+КИНГИСЕПП!J39+КИРОВСК!J39+'Лодейное Поле'!J39+Ломоносов!J39+ЛУГА!J39+ПРИОЗЕРСК!J39+ТИХВИН!J39+ЭПОТРЯД!J39</f>
        <v>0</v>
      </c>
      <c r="K39" s="310">
        <v>231.92</v>
      </c>
      <c r="L39" s="372">
        <v>1</v>
      </c>
      <c r="M39" s="372">
        <v>1.04</v>
      </c>
      <c r="N39" s="804">
        <f t="shared" si="3"/>
        <v>0</v>
      </c>
      <c r="O39" s="812">
        <f>ВОЛОСОВО!N39+ВОЛХОВ!N39+Всеволожск!N39+ВЫБОРГ!N39+ГАТЧИНА!N39+КИНГИСЕПП!N39+КИРОВСК!N39+'Лодейное Поле'!N39+Ломоносов!N39+ЛУГА!N39+ПРИОЗЕРСК!N39+ТИХВИН!N39+ЭПОТРЯД!N39</f>
        <v>0</v>
      </c>
      <c r="P39" s="806">
        <f t="shared" si="0"/>
        <v>0</v>
      </c>
      <c r="Q39" s="161">
        <f>ВОЛОСОВО!O39+ВОЛХОВ!O39+Всеволожск!O39+ВЫБОРГ!O39+ГАТЧИНА!O39+КИНГИСЕПП!O39+КИРОВСК!O39+'Лодейное Поле'!O39+Ломоносов!O39+ЛУГА!O39+ПРИОЗЕРСК!O39+ТИХВИН!O39+ЭПОТРЯД!O39</f>
        <v>0</v>
      </c>
      <c r="R39" s="647">
        <f>ВОЛОСОВО!P39+ВОЛХОВ!P39+Всеволожск!P39+ВЫБОРГ!P39+ГАТЧИНА!P39+КИНГИСЕПП!P39+КИРОВСК!P39+'Лодейное Поле'!P39+Ломоносов!P39+ЛУГА!P39+ПРИОЗЕРСК!P39+ТИХВИН!P39+ЭПОТРЯД!P39</f>
        <v>0</v>
      </c>
      <c r="S39" s="596"/>
      <c r="T39" s="650">
        <f t="shared" si="4"/>
        <v>0</v>
      </c>
      <c r="U39" s="720">
        <f>ВОЛОСОВО!R39+ВОЛХОВ!R39+Всеволожск!R39+ВЫБОРГ!R39+ГАТЧИНА!R39+КИНГИСЕПП!R39+КИРОВСК!R39+'Лодейное Поле'!R39+Ломоносов!R39+ЛУГА!R39+ПРИОЗЕРСК!R39+ТИХВИН!R39+ЭПОТРЯД!R39</f>
        <v>0</v>
      </c>
      <c r="V39" s="886">
        <f>ВОЛОСОВО!S39+ВОЛХОВ!S39+Всеволожск!S39+ВЫБОРГ!S39+ГАТЧИНА!S39+КИНГИСЕПП!S39+КИРОВСК!S39+'Лодейное Поле'!S39+Ломоносов!S39+ЛУГА!S39+ПРИОЗЕРСК!S39+ТИХВИН!S39+ЭПОТРЯД!S39</f>
        <v>0</v>
      </c>
      <c r="W39" s="879">
        <f t="shared" si="1"/>
        <v>0</v>
      </c>
      <c r="X39" s="879" t="e">
        <f t="shared" si="2"/>
        <v>#DIV/0!</v>
      </c>
      <c r="Y39" s="690"/>
      <c r="Z39" s="690"/>
      <c r="AA39" s="690"/>
      <c r="AB39" s="690"/>
      <c r="AC39" s="690"/>
    </row>
    <row r="40" spans="1:29" ht="12.75">
      <c r="A40" s="50"/>
      <c r="B40" s="51"/>
      <c r="C40" s="51"/>
      <c r="D40" s="52"/>
      <c r="E40" s="53"/>
      <c r="F40" s="54"/>
      <c r="G40" s="54"/>
      <c r="H40" s="55"/>
      <c r="I40" s="233" t="s">
        <v>207</v>
      </c>
      <c r="J40" s="736">
        <f>ВОЛОСОВО!J40+ВОЛХОВ!J40+Всеволожск!J40+ВЫБОРГ!J40+ГАТЧИНА!J40+КИНГИСЕПП!J40+КИРОВСК!J40+'Лодейное Поле'!J40+Ломоносов!J40+ЛУГА!J40+ПРИОЗЕРСК!J40+ТИХВИН!J40+ЭПОТРЯД!J40</f>
        <v>32176</v>
      </c>
      <c r="K40" s="310">
        <v>231.92</v>
      </c>
      <c r="L40" s="310">
        <v>0.5321</v>
      </c>
      <c r="M40" s="372">
        <v>1.04</v>
      </c>
      <c r="N40" s="804">
        <f t="shared" si="3"/>
        <v>4129494.13680128</v>
      </c>
      <c r="O40" s="812">
        <f>ВОЛОСОВО!N40+ВОЛХОВ!N40+Всеволожск!N40+ВЫБОРГ!N40+ГАТЧИНА!N40+КИНГИСЕПП!N40+КИРОВСК!N40+'Лодейное Поле'!N40+Ломоносов!N40+ЛУГА!N40+ПРИОЗЕРСК!N40+ТИХВИН!N40+ЭПОТРЯД!N40</f>
        <v>4129494.13680128</v>
      </c>
      <c r="P40" s="806">
        <f t="shared" si="0"/>
        <v>0</v>
      </c>
      <c r="Q40" s="161">
        <f>ВОЛОСОВО!O40+ВОЛХОВ!O40+Всеволожск!O40+ВЫБОРГ!O40+ГАТЧИНА!O40+КИНГИСЕПП!O40+КИРОВСК!O40+'Лодейное Поле'!O40+Ломоносов!O40+ЛУГА!O40+ПРИОЗЕРСК!O40+ТИХВИН!O40+ЭПОТРЯД!O40</f>
        <v>7600</v>
      </c>
      <c r="R40" s="647">
        <f>ВОЛОСОВО!P40+ВОЛХОВ!P40+Всеволожск!P40+ВЫБОРГ!P40+ГАТЧИНА!P40+КИНГИСЕПП!P40+КИРОВСК!P40+'Лодейное Поле'!P40+Ломоносов!P40+ЛУГА!P40+ПРИОЗЕРСК!P40+ТИХВИН!P40+ЭПОТРЯД!P40</f>
        <v>975390.2113280001</v>
      </c>
      <c r="S40" s="596"/>
      <c r="T40" s="650">
        <f t="shared" si="4"/>
        <v>975390.2113280001</v>
      </c>
      <c r="U40" s="720">
        <f>ВОЛОСОВО!R40+ВОЛХОВ!R40+Всеволожск!R40+ВЫБОРГ!R40+ГАТЧИНА!R40+КИНГИСЕПП!R40+КИРОВСК!R40+'Лодейное Поле'!R40+Ломоносов!R40+ЛУГА!R40+ПРИОЗЕРСК!R40+ТИХВИН!R40+ЭПОТРЯД!R40</f>
        <v>10820</v>
      </c>
      <c r="V40" s="886">
        <f>ВОЛОСОВО!S40+ВОЛХОВ!S40+Всеволожск!S40+ВЫБОРГ!S40+ГАТЧИНА!S40+КИНГИСЕПП!S40+КИРОВСК!S40+'Лодейное Поле'!S40+Ломоносов!S40+ЛУГА!S40+ПРИОЗЕРСК!S40+ТИХВИН!S40+ЭПОТРЯД!S40</f>
        <v>18420</v>
      </c>
      <c r="W40" s="879">
        <f t="shared" si="1"/>
        <v>18420</v>
      </c>
      <c r="X40" s="879">
        <f t="shared" si="2"/>
        <v>57.24763799104923</v>
      </c>
      <c r="Y40" s="690"/>
      <c r="Z40" s="690"/>
      <c r="AA40" s="690"/>
      <c r="AB40" s="690"/>
      <c r="AC40" s="690"/>
    </row>
    <row r="41" spans="1:29" ht="12.75">
      <c r="A41" s="50"/>
      <c r="B41" s="51"/>
      <c r="C41" s="51"/>
      <c r="D41" s="52"/>
      <c r="E41" s="53"/>
      <c r="F41" s="54"/>
      <c r="G41" s="54"/>
      <c r="H41" s="55"/>
      <c r="I41" s="861" t="s">
        <v>382</v>
      </c>
      <c r="J41" s="862">
        <f>ВОЛОСОВО!J41+ВОЛХОВ!J41+Всеволожск!J41+ВЫБОРГ!J41+ГАТЧИНА!J41+КИНГИСЕПП!J41+КИРОВСК!J41+'Лодейное Поле'!J41+Ломоносов!J41+ЛУГА!J41+ПРИОЗЕРСК!J41+ТИХВИН!J41+ЭПОТРЯД!J41</f>
        <v>96</v>
      </c>
      <c r="K41" s="518">
        <v>231.92</v>
      </c>
      <c r="L41" s="518">
        <v>2.5524</v>
      </c>
      <c r="M41" s="859">
        <v>1.04</v>
      </c>
      <c r="N41" s="863">
        <f t="shared" si="3"/>
        <v>59100.54838272</v>
      </c>
      <c r="O41" s="860">
        <f>ВОЛОСОВО!N41+ВОЛХОВ!N41+Всеволожск!N41+ВЫБОРГ!N41+ГАТЧИНА!N41+КИНГИСЕПП!N41+КИРОВСК!N41+'Лодейное Поле'!N41+Ломоносов!N41+ЛУГА!N41+ПРИОЗЕРСК!N41+ТИХВИН!N41+ЭПОТРЯД!N41</f>
        <v>59100.54838272</v>
      </c>
      <c r="P41" s="806">
        <f t="shared" si="0"/>
        <v>0</v>
      </c>
      <c r="Q41" s="161">
        <f>ВОЛОСОВО!O41+ВОЛХОВ!O41+Всеволожск!O41+ВЫБОРГ!O41+ГАТЧИНА!O41+КИНГИСЕПП!O41+КИРОВСК!O41+'Лодейное Поле'!O41+Ломоносов!O41+ЛУГА!O41+ПРИОЗЕРСК!O41+ТИХВИН!O41+ЭПОТРЯД!O41</f>
        <v>0</v>
      </c>
      <c r="R41" s="647">
        <f>ВОЛОСОВО!P41+ВОЛХОВ!P41+Всеволожск!P41+ВЫБОРГ!P41+ГАТЧИНА!P41+КИНГИСЕПП!P41+КИРОВСК!P41+'Лодейное Поле'!P41+Ломоносов!P41+ЛУГА!P41+ПРИОЗЕРСК!P41+ТИХВИН!P41+ЭПОТРЯД!P41</f>
        <v>0</v>
      </c>
      <c r="S41" s="596"/>
      <c r="T41" s="650">
        <f t="shared" si="4"/>
        <v>0</v>
      </c>
      <c r="U41" s="720">
        <f>ВОЛОСОВО!R41+ВОЛХОВ!R41+Всеволожск!R41+ВЫБОРГ!R41+ГАТЧИНА!R41+КИНГИСЕПП!R41+КИРОВСК!R41+'Лодейное Поле'!R41+Ломоносов!R41+ЛУГА!R41+ПРИОЗЕРСК!R41+ТИХВИН!R41+ЭПОТРЯД!R41</f>
        <v>0</v>
      </c>
      <c r="V41" s="886">
        <f>ВОЛОСОВО!S41+ВОЛХОВ!S41+Всеволожск!S41+ВЫБОРГ!S41+ГАТЧИНА!S41+КИНГИСЕПП!S41+КИРОВСК!S41+'Лодейное Поле'!S41+Ломоносов!S41+ЛУГА!S41+ПРИОЗЕРСК!S41+ТИХВИН!S41+ЭПОТРЯД!S41</f>
        <v>0</v>
      </c>
      <c r="W41" s="879">
        <f t="shared" si="1"/>
        <v>0</v>
      </c>
      <c r="X41" s="879">
        <f t="shared" si="2"/>
        <v>0</v>
      </c>
      <c r="Y41" s="690"/>
      <c r="Z41" s="690"/>
      <c r="AA41" s="690"/>
      <c r="AB41" s="690"/>
      <c r="AC41" s="690"/>
    </row>
    <row r="42" spans="1:29" ht="12.75">
      <c r="A42" s="61"/>
      <c r="B42" s="62"/>
      <c r="C42" s="62"/>
      <c r="D42" s="63"/>
      <c r="E42" s="64"/>
      <c r="F42" s="65"/>
      <c r="G42" s="65"/>
      <c r="H42" s="66"/>
      <c r="I42" s="233"/>
      <c r="J42" s="736">
        <f>ВОЛОСОВО!J42+ВОЛХОВ!J42+Всеволожск!J42+ВЫБОРГ!J42+ГАТЧИНА!J42+КИНГИСЕПП!J42+КИРОВСК!J42+'Лодейное Поле'!J42+Ломоносов!J42+ЛУГА!J42+ПРИОЗЕРСК!J42+ТИХВИН!J42+ЭПОТРЯД!J42</f>
        <v>0</v>
      </c>
      <c r="K42" s="310">
        <v>231.92</v>
      </c>
      <c r="L42" s="310">
        <v>0.5321</v>
      </c>
      <c r="M42" s="372">
        <v>1.04</v>
      </c>
      <c r="N42" s="804">
        <f t="shared" si="3"/>
        <v>0</v>
      </c>
      <c r="O42" s="812">
        <f>ВОЛОСОВО!N42+ВОЛХОВ!N42+Всеволожск!N42+ВЫБОРГ!N42+ГАТЧИНА!N42+КИНГИСЕПП!N42+КИРОВСК!N42+'Лодейное Поле'!N42+Ломоносов!N42+ЛУГА!N42+ПРИОЗЕРСК!N42+ТИХВИН!N42+ЭПОТРЯД!N42</f>
        <v>0</v>
      </c>
      <c r="P42" s="806">
        <f t="shared" si="0"/>
        <v>0</v>
      </c>
      <c r="Q42" s="161">
        <f>ВОЛОСОВО!O42+ВОЛХОВ!O42+Всеволожск!O42+ВЫБОРГ!O42+ГАТЧИНА!O42+КИНГИСЕПП!O42+КИРОВСК!O42+'Лодейное Поле'!O42+Ломоносов!O42+ЛУГА!O42+ПРИОЗЕРСК!O42+ТИХВИН!O42+ЭПОТРЯД!O42</f>
        <v>0</v>
      </c>
      <c r="R42" s="647">
        <f>ВОЛОСОВО!P42+ВОЛХОВ!P42+Всеволожск!P42+ВЫБОРГ!P42+ГАТЧИНА!P42+КИНГИСЕПП!P42+КИРОВСК!P42+'Лодейное Поле'!P42+Ломоносов!P42+ЛУГА!P42+ПРИОЗЕРСК!P42+ТИХВИН!P42+ЭПОТРЯД!P42</f>
        <v>0</v>
      </c>
      <c r="S42" s="596"/>
      <c r="T42" s="650">
        <f t="shared" si="4"/>
        <v>0</v>
      </c>
      <c r="U42" s="720">
        <f>ВОЛОСОВО!R42+ВОЛХОВ!R42+Всеволожск!R42+ВЫБОРГ!R42+ГАТЧИНА!R42+КИНГИСЕПП!R42+КИРОВСК!R42+'Лодейное Поле'!R42+Ломоносов!R42+ЛУГА!R42+ПРИОЗЕРСК!R42+ТИХВИН!R42+ЭПОТРЯД!R42</f>
        <v>0</v>
      </c>
      <c r="V42" s="886">
        <f>ВОЛОСОВО!S42+ВОЛХОВ!S42+Всеволожск!S42+ВЫБОРГ!S42+ГАТЧИНА!S42+КИНГИСЕПП!S42+КИРОВСК!S42+'Лодейное Поле'!S42+Ломоносов!S42+ЛУГА!S42+ПРИОЗЕРСК!S42+ТИХВИН!S42+ЭПОТРЯД!S42</f>
        <v>0</v>
      </c>
      <c r="W42" s="879">
        <f t="shared" si="1"/>
        <v>0</v>
      </c>
      <c r="X42" s="879" t="e">
        <f t="shared" si="2"/>
        <v>#DIV/0!</v>
      </c>
      <c r="Y42" s="690"/>
      <c r="Z42" s="690"/>
      <c r="AA42" s="690"/>
      <c r="AB42" s="690"/>
      <c r="AC42" s="690"/>
    </row>
    <row r="43" spans="1:29" ht="13.5" thickBot="1">
      <c r="A43" s="67"/>
      <c r="B43" s="68"/>
      <c r="C43" s="68"/>
      <c r="D43" s="69"/>
      <c r="E43" s="70"/>
      <c r="F43" s="71"/>
      <c r="G43" s="71"/>
      <c r="H43" s="72"/>
      <c r="I43" s="233"/>
      <c r="J43" s="736">
        <f>ВОЛОСОВО!J43+ВОЛХОВ!J43+Всеволожск!J43+ВЫБОРГ!J43+ГАТЧИНА!J43+КИНГИСЕПП!J43+КИРОВСК!J43+'Лодейное Поле'!J43+Ломоносов!J43+ЛУГА!J43+ПРИОЗЕРСК!J43+ТИХВИН!J43+ЭПОТРЯД!J43</f>
        <v>0</v>
      </c>
      <c r="K43" s="310">
        <v>231.92</v>
      </c>
      <c r="L43" s="310">
        <v>0.5321</v>
      </c>
      <c r="M43" s="372">
        <v>1.04</v>
      </c>
      <c r="N43" s="804">
        <f t="shared" si="3"/>
        <v>0</v>
      </c>
      <c r="O43" s="812">
        <f>ВОЛОСОВО!N43+ВОЛХОВ!N43+Всеволожск!N43+ВЫБОРГ!N43+ГАТЧИНА!N43+КИНГИСЕПП!N43+КИРОВСК!N43+'Лодейное Поле'!N43+Ломоносов!N43+ЛУГА!N43+ПРИОЗЕРСК!N43+ТИХВИН!N43+ЭПОТРЯД!N43</f>
        <v>0</v>
      </c>
      <c r="P43" s="806">
        <f t="shared" si="0"/>
        <v>0</v>
      </c>
      <c r="Q43" s="161">
        <f>ВОЛОСОВО!O43+ВОЛХОВ!O43+Всеволожск!O43+ВЫБОРГ!O43+ГАТЧИНА!O43+КИНГИСЕПП!O43+КИРОВСК!O43+'Лодейное Поле'!O43+Ломоносов!O43+ЛУГА!O43+ПРИОЗЕРСК!O43+ТИХВИН!O43+ЭПОТРЯД!O43</f>
        <v>0</v>
      </c>
      <c r="R43" s="647">
        <f>ВОЛОСОВО!P43+ВОЛХОВ!P43+Всеволожск!P43+ВЫБОРГ!P43+ГАТЧИНА!P43+КИНГИСЕПП!P43+КИРОВСК!P43+'Лодейное Поле'!P43+Ломоносов!P43+ЛУГА!P43+ПРИОЗЕРСК!P43+ТИХВИН!P43+ЭПОТРЯД!P43</f>
        <v>0</v>
      </c>
      <c r="S43" s="596"/>
      <c r="T43" s="650">
        <f t="shared" si="4"/>
        <v>0</v>
      </c>
      <c r="U43" s="720">
        <f>ВОЛОСОВО!R43+ВОЛХОВ!R43+Всеволожск!R43+ВЫБОРГ!R43+ГАТЧИНА!R43+КИНГИСЕПП!R43+КИРОВСК!R43+'Лодейное Поле'!R43+Ломоносов!R43+ЛУГА!R43+ПРИОЗЕРСК!R43+ТИХВИН!R43+ЭПОТРЯД!R43</f>
        <v>0</v>
      </c>
      <c r="V43" s="886">
        <f>ВОЛОСОВО!S43+ВОЛХОВ!S43+Всеволожск!S43+ВЫБОРГ!S43+ГАТЧИНА!S43+КИНГИСЕПП!S43+КИРОВСК!S43+'Лодейное Поле'!S43+Ломоносов!S43+ЛУГА!S43+ПРИОЗЕРСК!S43+ТИХВИН!S43+ЭПОТРЯД!S43</f>
        <v>0</v>
      </c>
      <c r="W43" s="879">
        <f t="shared" si="1"/>
        <v>0</v>
      </c>
      <c r="X43" s="879" t="e">
        <f t="shared" si="2"/>
        <v>#DIV/0!</v>
      </c>
      <c r="Y43" s="690"/>
      <c r="Z43" s="690"/>
      <c r="AA43" s="690"/>
      <c r="AB43" s="690"/>
      <c r="AC43" s="690"/>
    </row>
    <row r="44" spans="1:29" ht="165.75">
      <c r="A44" s="73" t="s">
        <v>0</v>
      </c>
      <c r="B44" s="74" t="s">
        <v>4</v>
      </c>
      <c r="C44" s="112" t="s">
        <v>173</v>
      </c>
      <c r="D44" s="116" t="s">
        <v>6</v>
      </c>
      <c r="E44" s="115" t="s">
        <v>169</v>
      </c>
      <c r="F44" s="75" t="s">
        <v>29</v>
      </c>
      <c r="G44" s="76" t="s">
        <v>31</v>
      </c>
      <c r="H44" s="77" t="s">
        <v>76</v>
      </c>
      <c r="I44" s="13"/>
      <c r="J44" s="29">
        <f>J45+J46+J47+J48+J49+J50+J51+J52+J53+J54+J55+J56+J57+J58+J59+J60+J61+J62+J64+J66+J67+J68+J69+J70+J71+J72+J74+J75+J76+J77+J78+J79+J80+J81+J82+J83+J84+J85+J86+J87+J88+J89+J90+J91+J92+J93+J94+J95+J96+J97+J98+J73+J65+J63+J101+J102+J100+J99</f>
        <v>682656</v>
      </c>
      <c r="K44" s="13"/>
      <c r="L44" s="335"/>
      <c r="M44" s="802"/>
      <c r="N44" s="802">
        <f>N45+N46+N47+N48+N49+N50+N51+N52+N53+N54+N55+N56+N57+N58+N59+N60+N61+N62+N64+N66+N67+N68+N69+N70+N71+N72+N74+N75+N76+N77+N78+N79+N80+N81+N82+N83+N84+N85+N86+N87+N88+N89+N90+N91+N92+N93+N94+N95+N96+N97+N98+N73+N65+N63+N101+N102+N100+N99</f>
        <v>125880237.97960831</v>
      </c>
      <c r="O44" s="811">
        <f>O45+O46+O47+O48+O49+O50+O51+O52+O53+O54+O55+O56+O57+O58+O59+O60+O61+O62+O64+O66+O67+O68+O69+O70+O71+O72+O74+O75+O76+O77+O78+O79+O80+O81+O82+O83+O84+O85+O86+O87+O88+O89+O90+O91+O92+O93+O94+O95+O96+O97+O98+O73+O65+O63+O101+O102+O100+O99</f>
        <v>125880237.97960831</v>
      </c>
      <c r="P44" s="806">
        <f t="shared" si="0"/>
        <v>0</v>
      </c>
      <c r="Q44" s="603">
        <f>ВОЛОСОВО!O44+ВОЛХОВ!O44+Всеволожск!O44+ВЫБОРГ!O44+ГАТЧИНА!O44+КИНГИСЕПП!O44+КИРОВСК!O44+'Лодейное Поле'!O44+Ломоносов!O44+ЛУГА!O44+ПРИОЗЕРСК!O44+ТИХВИН!O44+ЭПОТРЯД!O44</f>
        <v>210599</v>
      </c>
      <c r="R44" s="648">
        <f>ВОЛОСОВО!P44+ВОЛХОВ!P44+Всеволожск!P44+ВЫБОРГ!P44+ГАТЧИНА!P44+КИНГИСЕПП!P44+КИРОВСК!P44+'Лодейное Поле'!P44+Ломоносов!P44+ЛУГА!P44+ПРИОЗЕРСК!P44+ТИХВИН!P44+ЭПОТРЯД!P44</f>
        <v>31092011.171956804</v>
      </c>
      <c r="S44" s="649">
        <f>Q44*100/J44</f>
        <v>30.84994492101439</v>
      </c>
      <c r="T44" s="650">
        <f>T45+T46+T47+T48+T49+T50+T51+T52+T53+T54+T55+T56+T57+T58+T59+T60+T61+T62+T64+T66+T67+T68+T69+T70+T71+T72+T74+T75+T76+T77+T78+T79+T80+T81+T82+T83+T84+T85+T86+T87+T88+T89+T90+T91+T92+T93+T94+T95+T96+T97+T98+T73+T65+T63+T101+T102+T100+T99</f>
        <v>31092011.171956807</v>
      </c>
      <c r="U44" s="726">
        <f>ВОЛОСОВО!R44+ВОЛХОВ!R44+Всеволожск!R44+ВЫБОРГ!R44+ГАТЧИНА!R44+КИНГИСЕПП!R44+КИРОВСК!R44+'Лодейное Поле'!R44+Ломоносов!R44+ЛУГА!R44+ПРИОЗЕРСК!R44+ТИХВИН!R44+ЭПОТРЯД!R44</f>
        <v>225577</v>
      </c>
      <c r="V44" s="886">
        <f>ВОЛОСОВО!S44+ВОЛХОВ!S44+Всеволожск!S44+ВЫБОРГ!S44+ГАТЧИНА!S44+КИНГИСЕПП!S44+КИРОВСК!S44+'Лодейное Поле'!S44+Ломоносов!S44+ЛУГА!S44+ПРИОЗЕРСК!S44+ТИХВИН!S44+ЭПОТРЯД!S44</f>
        <v>436176</v>
      </c>
      <c r="W44" s="879">
        <f t="shared" si="1"/>
        <v>436176</v>
      </c>
      <c r="X44" s="879">
        <f t="shared" si="2"/>
        <v>63.89396709323583</v>
      </c>
      <c r="Y44" s="690"/>
      <c r="Z44" s="690"/>
      <c r="AA44" s="690"/>
      <c r="AB44" s="690"/>
      <c r="AC44" s="690"/>
    </row>
    <row r="45" spans="1:29" ht="12.75">
      <c r="A45" s="50"/>
      <c r="B45" s="51"/>
      <c r="C45" s="51"/>
      <c r="D45" s="52"/>
      <c r="E45" s="84"/>
      <c r="F45" s="54"/>
      <c r="G45" s="85"/>
      <c r="H45" s="55"/>
      <c r="I45" s="174" t="s">
        <v>78</v>
      </c>
      <c r="J45" s="817">
        <f>ВОЛОСОВО!J45+ВОЛХОВ!J45+Всеволожск!J45+ВЫБОРГ!J45+ГАТЧИНА!J45+КИНГИСЕПП!J45+КИРОВСК!J45+'Лодейное Поле'!J45+Ломоносов!J45+ЛУГА!J45+ПРИОЗЕРСК!J45+ТИХВИН!J45+ЭПОТРЯД!J45</f>
        <v>2373</v>
      </c>
      <c r="K45" s="310">
        <v>234.91</v>
      </c>
      <c r="L45" s="310">
        <v>1</v>
      </c>
      <c r="M45" s="816">
        <v>1.04</v>
      </c>
      <c r="N45" s="803">
        <f>J45*K45*L45*M45</f>
        <v>579739.0872</v>
      </c>
      <c r="O45" s="819">
        <f>ВОЛОСОВО!N45+ВОЛХОВ!N45+Всеволожск!N45+ВЫБОРГ!N45+ГАТЧИНА!N45+КИНГИСЕПП!N45+КИРОВСК!N45+'Лодейное Поле'!N45+Ломоносов!N45+ЛУГА!N45+ПРИОЗЕРСК!N45+ТИХВИН!N45+ЭПОТРЯД!N45</f>
        <v>579739.0872</v>
      </c>
      <c r="P45" s="806">
        <f t="shared" si="0"/>
        <v>0</v>
      </c>
      <c r="Q45" s="161">
        <f>ВОЛОСОВО!O45+ВОЛХОВ!O45+Всеволожск!O45+ВЫБОРГ!O45+ГАТЧИНА!O45+КИНГИСЕПП!O45+КИРОВСК!O45+'Лодейное Поле'!O45+Ломоносов!O45+ЛУГА!O45+ПРИОЗЕРСК!O45+ТИХВИН!O45+ЭПОТРЯД!O45</f>
        <v>474</v>
      </c>
      <c r="R45" s="647">
        <f>ВОЛОСОВО!P45+ВОЛХОВ!P45+Всеволожск!P45+ВЫБОРГ!P45+ГАТЧИНА!P45+КИНГИСЕПП!P45+КИРОВСК!P45+'Лодейное Поле'!P45+Ломоносов!P45+ЛУГА!P45+ПРИОЗЕРСК!P45+ТИХВИН!P45+ЭПОТРЯД!P45</f>
        <v>115801.2336</v>
      </c>
      <c r="S45" s="596"/>
      <c r="T45" s="650">
        <f>K45*L45*Q45*M45</f>
        <v>115801.2336</v>
      </c>
      <c r="U45" s="720">
        <f>ВОЛОСОВО!R45+ВОЛХОВ!R45+Всеволожск!R45+ВЫБОРГ!R45+ГАТЧИНА!R45+КИНГИСЕПП!R45+КИРОВСК!R45+'Лодейное Поле'!R45+Ломоносов!R45+ЛУГА!R45+ПРИОЗЕРСК!R45+ТИХВИН!R45+ЭПОТРЯД!R45</f>
        <v>619</v>
      </c>
      <c r="V45" s="886">
        <f>ВОЛОСОВО!S45+ВОЛХОВ!S45+Всеволожск!S45+ВЫБОРГ!S45+ГАТЧИНА!S45+КИНГИСЕПП!S45+КИРОВСК!S45+'Лодейное Поле'!S45+Ломоносов!S45+ЛУГА!S45+ПРИОЗЕРСК!S45+ТИХВИН!S45+ЭПОТРЯД!S45</f>
        <v>1093</v>
      </c>
      <c r="W45" s="879">
        <f t="shared" si="1"/>
        <v>1093</v>
      </c>
      <c r="X45" s="879">
        <f t="shared" si="2"/>
        <v>46.0598398651496</v>
      </c>
      <c r="Y45" s="690"/>
      <c r="Z45" s="690"/>
      <c r="AA45" s="690"/>
      <c r="AB45" s="690"/>
      <c r="AC45" s="690"/>
    </row>
    <row r="46" spans="1:29" ht="12.75">
      <c r="A46" s="50"/>
      <c r="B46" s="51"/>
      <c r="C46" s="51"/>
      <c r="D46" s="52"/>
      <c r="E46" s="84"/>
      <c r="F46" s="54"/>
      <c r="G46" s="85"/>
      <c r="H46" s="55"/>
      <c r="I46" s="174" t="s">
        <v>183</v>
      </c>
      <c r="J46" s="817">
        <f>ВОЛОСОВО!J46+ВОЛХОВ!J46+Всеволожск!J46+ВЫБОРГ!J46+ГАТЧИНА!J46+КИНГИСЕПП!J46+КИРОВСК!J46+'Лодейное Поле'!J46+Ломоносов!J46+ЛУГА!J46+ПРИОЗЕРСК!J46+ТИХВИН!J46+ЭПОТРЯД!J46</f>
        <v>0</v>
      </c>
      <c r="K46" s="310">
        <v>234.91</v>
      </c>
      <c r="L46" s="310">
        <v>4.8251</v>
      </c>
      <c r="M46" s="816">
        <v>1.04</v>
      </c>
      <c r="N46" s="803">
        <f aca="true" t="shared" si="5" ref="N46:N102">J46*K46*L46*M46</f>
        <v>0</v>
      </c>
      <c r="O46" s="819">
        <f>ВОЛОСОВО!N46+ВОЛХОВ!N46+Всеволожск!N46+ВЫБОРГ!N46+ГАТЧИНА!N46+КИНГИСЕПП!N46+КИРОВСК!N46+'Лодейное Поле'!N46+Ломоносов!N46+ЛУГА!N46+ПРИОЗЕРСК!N46+ТИХВИН!N46+ЭПОТРЯД!N46</f>
        <v>0</v>
      </c>
      <c r="P46" s="806">
        <f t="shared" si="0"/>
        <v>0</v>
      </c>
      <c r="Q46" s="161">
        <f>ВОЛОСОВО!O46+ВОЛХОВ!O46+Всеволожск!O46+ВЫБОРГ!O46+ГАТЧИНА!O46+КИНГИСЕПП!O46+КИРОВСК!O46+'Лодейное Поле'!O46+Ломоносов!O46+ЛУГА!O46+ПРИОЗЕРСК!O46+ТИХВИН!O46+ЭПОТРЯД!O46</f>
        <v>0</v>
      </c>
      <c r="R46" s="647">
        <f>ВОЛОСОВО!P46+ВОЛХОВ!P46+Всеволожск!P46+ВЫБОРГ!P46+ГАТЧИНА!P46+КИНГИСЕПП!P46+КИРОВСК!P46+'Лодейное Поле'!P46+Ломоносов!P46+ЛУГА!P46+ПРИОЗЕРСК!P46+ТИХВИН!P46+ЭПОТРЯД!P46</f>
        <v>0</v>
      </c>
      <c r="S46" s="596"/>
      <c r="T46" s="650">
        <f aca="true" t="shared" si="6" ref="T46:T109">K46*L46*Q46*M46</f>
        <v>0</v>
      </c>
      <c r="U46" s="720">
        <f>ВОЛОСОВО!R46+ВОЛХОВ!R46+Всеволожск!R46+ВЫБОРГ!R46+ГАТЧИНА!R46+КИНГИСЕПП!R46+КИРОВСК!R46+'Лодейное Поле'!R46+Ломоносов!R46+ЛУГА!R46+ПРИОЗЕРСК!R46+ТИХВИН!R46+ЭПОТРЯД!R46</f>
        <v>0</v>
      </c>
      <c r="V46" s="886">
        <f>ВОЛОСОВО!S46+ВОЛХОВ!S46+Всеволожск!S46+ВЫБОРГ!S46+ГАТЧИНА!S46+КИНГИСЕПП!S46+КИРОВСК!S46+'Лодейное Поле'!S46+Ломоносов!S46+ЛУГА!S46+ПРИОЗЕРСК!S46+ТИХВИН!S46+ЭПОТРЯД!S46</f>
        <v>0</v>
      </c>
      <c r="W46" s="879">
        <f t="shared" si="1"/>
        <v>0</v>
      </c>
      <c r="X46" s="879" t="e">
        <f t="shared" si="2"/>
        <v>#DIV/0!</v>
      </c>
      <c r="Y46" s="690"/>
      <c r="Z46" s="690"/>
      <c r="AA46" s="690"/>
      <c r="AB46" s="690"/>
      <c r="AC46" s="690"/>
    </row>
    <row r="47" spans="1:29" ht="12.75">
      <c r="A47" s="50"/>
      <c r="B47" s="51"/>
      <c r="C47" s="51"/>
      <c r="D47" s="52"/>
      <c r="E47" s="84"/>
      <c r="F47" s="54"/>
      <c r="G47" s="85"/>
      <c r="H47" s="55"/>
      <c r="I47" s="174" t="s">
        <v>182</v>
      </c>
      <c r="J47" s="817">
        <f>ВОЛОСОВО!J47+ВОЛХОВ!J47+Всеволожск!J47+ВЫБОРГ!J47+ГАТЧИНА!J47+КИНГИСЕПП!J47+КИРОВСК!J47+'Лодейное Поле'!J47+Ломоносов!J47+ЛУГА!J47+ПРИОЗЕРСК!J47+ТИХВИН!J47+ЭПОТРЯД!J47</f>
        <v>0</v>
      </c>
      <c r="K47" s="310">
        <v>234.91</v>
      </c>
      <c r="L47" s="310">
        <v>1</v>
      </c>
      <c r="M47" s="816">
        <v>1.04</v>
      </c>
      <c r="N47" s="803">
        <f t="shared" si="5"/>
        <v>0</v>
      </c>
      <c r="O47" s="819">
        <f>ВОЛОСОВО!N47+ВОЛХОВ!N47+Всеволожск!N47+ВЫБОРГ!N47+ГАТЧИНА!N47+КИНГИСЕПП!N47+КИРОВСК!N47+'Лодейное Поле'!N47+Ломоносов!N47+ЛУГА!N47+ПРИОЗЕРСК!N47+ТИХВИН!N47+ЭПОТРЯД!N47</f>
        <v>0</v>
      </c>
      <c r="P47" s="806">
        <f t="shared" si="0"/>
        <v>0</v>
      </c>
      <c r="Q47" s="161">
        <f>ВОЛОСОВО!O47+ВОЛХОВ!O47+Всеволожск!O47+ВЫБОРГ!O47+ГАТЧИНА!O47+КИНГИСЕПП!O47+КИРОВСК!O47+'Лодейное Поле'!O47+Ломоносов!O47+ЛУГА!O47+ПРИОЗЕРСК!O47+ТИХВИН!O47+ЭПОТРЯД!O47</f>
        <v>0</v>
      </c>
      <c r="R47" s="647">
        <f>ВОЛОСОВО!P47+ВОЛХОВ!P47+Всеволожск!P47+ВЫБОРГ!P47+ГАТЧИНА!P47+КИНГИСЕПП!P47+КИРОВСК!P47+'Лодейное Поле'!P47+Ломоносов!P47+ЛУГА!P47+ПРИОЗЕРСК!P47+ТИХВИН!P47+ЭПОТРЯД!P47</f>
        <v>0</v>
      </c>
      <c r="S47" s="596"/>
      <c r="T47" s="650">
        <f t="shared" si="6"/>
        <v>0</v>
      </c>
      <c r="U47" s="720">
        <f>ВОЛОСОВО!R47+ВОЛХОВ!R47+Всеволожск!R47+ВЫБОРГ!R47+ГАТЧИНА!R47+КИНГИСЕПП!R47+КИРОВСК!R47+'Лодейное Поле'!R47+Ломоносов!R47+ЛУГА!R47+ПРИОЗЕРСК!R47+ТИХВИН!R47+ЭПОТРЯД!R47</f>
        <v>0</v>
      </c>
      <c r="V47" s="886">
        <f>ВОЛОСОВО!S47+ВОЛХОВ!S47+Всеволожск!S47+ВЫБОРГ!S47+ГАТЧИНА!S47+КИНГИСЕПП!S47+КИРОВСК!S47+'Лодейное Поле'!S47+Ломоносов!S47+ЛУГА!S47+ПРИОЗЕРСК!S47+ТИХВИН!S47+ЭПОТРЯД!S47</f>
        <v>0</v>
      </c>
      <c r="W47" s="879">
        <f t="shared" si="1"/>
        <v>0</v>
      </c>
      <c r="X47" s="879" t="e">
        <f t="shared" si="2"/>
        <v>#DIV/0!</v>
      </c>
      <c r="Y47" s="690"/>
      <c r="Z47" s="690"/>
      <c r="AA47" s="690"/>
      <c r="AB47" s="690"/>
      <c r="AC47" s="690"/>
    </row>
    <row r="48" spans="1:29" ht="12.75">
      <c r="A48" s="50"/>
      <c r="B48" s="51"/>
      <c r="C48" s="51"/>
      <c r="D48" s="52"/>
      <c r="E48" s="84"/>
      <c r="F48" s="54"/>
      <c r="G48" s="85"/>
      <c r="H48" s="55"/>
      <c r="I48" s="174" t="s">
        <v>79</v>
      </c>
      <c r="J48" s="817">
        <f>ВОЛОСОВО!J48+ВОЛХОВ!J48+Всеволожск!J48+ВЫБОРГ!J48+ГАТЧИНА!J48+КИНГИСЕПП!J48+КИРОВСК!J48+'Лодейное Поле'!J48+Ломоносов!J48+ЛУГА!J48+ПРИОЗЕРСК!J48+ТИХВИН!J48+ЭПОТРЯД!J48</f>
        <v>197258</v>
      </c>
      <c r="K48" s="310">
        <v>234.91</v>
      </c>
      <c r="L48" s="310">
        <v>0.3222</v>
      </c>
      <c r="M48" s="816">
        <v>1.04</v>
      </c>
      <c r="N48" s="803">
        <f t="shared" si="5"/>
        <v>15527266.45445664</v>
      </c>
      <c r="O48" s="819">
        <f>ВОЛОСОВО!N48+ВОЛХОВ!N48+Всеволожск!N48+ВЫБОРГ!N48+ГАТЧИНА!N48+КИНГИСЕПП!N48+КИРОВСК!N48+'Лодейное Поле'!N48+Ломоносов!N48+ЛУГА!N48+ПРИОЗЕРСК!N48+ТИХВИН!N48+ЭПОТРЯД!N48</f>
        <v>15527266.454456639</v>
      </c>
      <c r="P48" s="806">
        <f t="shared" si="0"/>
        <v>0</v>
      </c>
      <c r="Q48" s="161">
        <f>ВОЛОСОВО!O48+ВОЛХОВ!O48+Всеволожск!O48+ВЫБОРГ!O48+ГАТЧИНА!O48+КИНГИСЕПП!O48+КИРОВСК!O48+'Лодейное Поле'!O48+Ломоносов!O48+ЛУГА!O48+ПРИОЗЕРСК!O48+ТИХВИН!O48+ЭПОТРЯД!O48</f>
        <v>69439</v>
      </c>
      <c r="R48" s="647">
        <f>ВОЛОСОВО!P48+ВОЛХОВ!P48+Всеволожск!P48+ВЫБОРГ!P48+ГАТЧИНА!P48+КИНГИСЕПП!P48+КИРОВСК!P48+'Лодейное Поле'!P48+Ломоносов!P48+ЛУГА!P48+ПРИОЗЕРСК!P48+ТИХВИН!P48+ЭПОТРЯД!P48</f>
        <v>5465927.13771312</v>
      </c>
      <c r="S48" s="596"/>
      <c r="T48" s="650">
        <f t="shared" si="6"/>
        <v>5465927.137713119</v>
      </c>
      <c r="U48" s="720">
        <f>ВОЛОСОВО!R48+ВОЛХОВ!R48+Всеволожск!R48+ВЫБОРГ!R48+ГАТЧИНА!R48+КИНГИСЕПП!R48+КИРОВСК!R48+'Лодейное Поле'!R48+Ломоносов!R48+ЛУГА!R48+ПРИОЗЕРСК!R48+ТИХВИН!R48+ЭПОТРЯД!R48</f>
        <v>64617</v>
      </c>
      <c r="V48" s="886">
        <f>ВОЛОСОВО!S48+ВОЛХОВ!S48+Всеволожск!S48+ВЫБОРГ!S48+ГАТЧИНА!S48+КИНГИСЕПП!S48+КИРОВСК!S48+'Лодейное Поле'!S48+Ломоносов!S48+ЛУГА!S48+ПРИОЗЕРСК!S48+ТИХВИН!S48+ЭПОТРЯД!S48</f>
        <v>134056</v>
      </c>
      <c r="W48" s="879">
        <f t="shared" si="1"/>
        <v>134056</v>
      </c>
      <c r="X48" s="879">
        <f t="shared" si="2"/>
        <v>67.95972786908516</v>
      </c>
      <c r="Y48" s="690"/>
      <c r="Z48" s="690"/>
      <c r="AA48" s="690"/>
      <c r="AB48" s="690"/>
      <c r="AC48" s="690"/>
    </row>
    <row r="49" spans="1:29" ht="12.75">
      <c r="A49" s="50"/>
      <c r="B49" s="51"/>
      <c r="C49" s="51"/>
      <c r="D49" s="52"/>
      <c r="E49" s="84"/>
      <c r="F49" s="54"/>
      <c r="G49" s="85"/>
      <c r="H49" s="55"/>
      <c r="I49" s="174" t="s">
        <v>184</v>
      </c>
      <c r="J49" s="817">
        <f>ВОЛОСОВО!J49+ВОЛХОВ!J49+Всеволожск!J49+ВЫБОРГ!J49+ГАТЧИНА!J49+КИНГИСЕПП!J49+КИРОВСК!J49+'Лодейное Поле'!J49+Ломоносов!J49+ЛУГА!J49+ПРИОЗЕРСК!J49+ТИХВИН!J49+ЭПОТРЯД!J49</f>
        <v>8230</v>
      </c>
      <c r="K49" s="310">
        <v>234.91</v>
      </c>
      <c r="L49" s="310">
        <v>0.2369</v>
      </c>
      <c r="M49" s="816">
        <v>1.04</v>
      </c>
      <c r="N49" s="803">
        <f t="shared" si="5"/>
        <v>476321.0120968</v>
      </c>
      <c r="O49" s="819">
        <f>ВОЛОСОВО!N49+ВОЛХОВ!N49+Всеволожск!N49+ВЫБОРГ!N49+ГАТЧИНА!N49+КИНГИСЕПП!N49+КИРОВСК!N49+'Лодейное Поле'!N49+Ломоносов!N49+ЛУГА!N49+ПРИОЗЕРСК!N49+ТИХВИН!N49+ЭПОТРЯД!N49</f>
        <v>476321.0120967999</v>
      </c>
      <c r="P49" s="806">
        <f t="shared" si="0"/>
        <v>0</v>
      </c>
      <c r="Q49" s="161">
        <f>ВОЛОСОВО!O49+ВОЛХОВ!O49+Всеволожск!O49+ВЫБОРГ!O49+ГАТЧИНА!O49+КИНГИСЕПП!O49+КИРОВСК!O49+'Лодейное Поле'!O49+Ломоносов!O49+ЛУГА!O49+ПРИОЗЕРСК!O49+ТИХВИН!O49+ЭПОТРЯД!O49</f>
        <v>3990</v>
      </c>
      <c r="R49" s="647">
        <f>ВОЛОСОВО!P49+ВОЛХОВ!P49+Всеволожск!P49+ВЫБОРГ!P49+ГАТЧИНА!P49+КИНГИСЕПП!P49+КИРОВСК!P49+'Лодейное Поле'!P49+Ломоносов!P49+ЛУГА!P49+ПРИОЗЕРСК!P49+ТИХВИН!P49+ЭПОТРЯД!P49</f>
        <v>230925.98277840004</v>
      </c>
      <c r="S49" s="596"/>
      <c r="T49" s="650">
        <f t="shared" si="6"/>
        <v>230925.9827784</v>
      </c>
      <c r="U49" s="720">
        <f>ВОЛОСОВО!R49+ВОЛХОВ!R49+Всеволожск!R49+ВЫБОРГ!R49+ГАТЧИНА!R49+КИНГИСЕПП!R49+КИРОВСК!R49+'Лодейное Поле'!R49+Ломоносов!R49+ЛУГА!R49+ПРИОЗЕРСК!R49+ТИХВИН!R49+ЭПОТРЯД!R49</f>
        <v>3654</v>
      </c>
      <c r="V49" s="886">
        <f>ВОЛОСОВО!S49+ВОЛХОВ!S49+Всеволожск!S49+ВЫБОРГ!S49+ГАТЧИНА!S49+КИНГИСЕПП!S49+КИРОВСК!S49+'Лодейное Поле'!S49+Ломоносов!S49+ЛУГА!S49+ПРИОЗЕРСК!S49+ТИХВИН!S49+ЭПОТРЯД!S49</f>
        <v>7644</v>
      </c>
      <c r="W49" s="879">
        <f t="shared" si="1"/>
        <v>7644</v>
      </c>
      <c r="X49" s="879">
        <f t="shared" si="2"/>
        <v>92.87970838396112</v>
      </c>
      <c r="Y49" s="690"/>
      <c r="Z49" s="690"/>
      <c r="AA49" s="690"/>
      <c r="AB49" s="690"/>
      <c r="AC49" s="690"/>
    </row>
    <row r="50" spans="1:29" ht="12.75">
      <c r="A50" s="50"/>
      <c r="B50" s="51"/>
      <c r="C50" s="51"/>
      <c r="D50" s="52"/>
      <c r="E50" s="84"/>
      <c r="F50" s="54"/>
      <c r="G50" s="85"/>
      <c r="H50" s="55"/>
      <c r="I50" s="174" t="s">
        <v>185</v>
      </c>
      <c r="J50" s="817">
        <f>ВОЛОСОВО!J50+ВОЛХОВ!J50+Всеволожск!J50+ВЫБОРГ!J50+ГАТЧИНА!J50+КИНГИСЕПП!J50+КИРОВСК!J50+'Лодейное Поле'!J50+Ломоносов!J50+ЛУГА!J50+ПРИОЗЕРСК!J50+ТИХВИН!J50+ЭПОТРЯД!J50</f>
        <v>110442</v>
      </c>
      <c r="K50" s="310">
        <v>234.91</v>
      </c>
      <c r="L50" s="310">
        <v>0.2411</v>
      </c>
      <c r="M50" s="816">
        <v>1.04</v>
      </c>
      <c r="N50" s="803">
        <f t="shared" si="5"/>
        <v>6505284.839083681</v>
      </c>
      <c r="O50" s="819">
        <f>ВОЛОСОВО!N50+ВОЛХОВ!N50+Всеволожск!N50+ВЫБОРГ!N50+ГАТЧИНА!N50+КИНГИСЕПП!N50+КИРОВСК!N50+'Лодейное Поле'!N50+Ломоносов!N50+ЛУГА!N50+ПРИОЗЕРСК!N50+ТИХВИН!N50+ЭПОТРЯД!N50</f>
        <v>6505284.83908368</v>
      </c>
      <c r="P50" s="806">
        <f t="shared" si="0"/>
        <v>0</v>
      </c>
      <c r="Q50" s="161">
        <f>ВОЛОСОВО!O50+ВОЛХОВ!O50+Всеволожск!O50+ВЫБОРГ!O50+ГАТЧИНА!O50+КИНГИСЕПП!O50+КИРОВСК!O50+'Лодейное Поле'!O50+Ломоносов!O50+ЛУГА!O50+ПРИОЗЕРСК!O50+ТИХВИН!O50+ЭПОТРЯД!O50</f>
        <v>24369</v>
      </c>
      <c r="R50" s="647">
        <f>ВОЛОСОВО!P50+ВОЛХОВ!P50+Всеволожск!P50+ВЫБОРГ!P50+ГАТЧИНА!P50+КИНГИСЕПП!P50+КИРОВСК!P50+'Лодейное Поле'!P50+Ломоносов!P50+ЛУГА!P50+ПРИОЗЕРСК!P50+ТИХВИН!P50+ЭПОТРЯД!P50</f>
        <v>1435389.4917117602</v>
      </c>
      <c r="S50" s="596"/>
      <c r="T50" s="650">
        <f t="shared" si="6"/>
        <v>1435389.49171176</v>
      </c>
      <c r="U50" s="720">
        <f>ВОЛОСОВО!R50+ВОЛХОВ!R50+Всеволожск!R50+ВЫБОРГ!R50+ГАТЧИНА!R50+КИНГИСЕПП!R50+КИРОВСК!R50+'Лодейное Поле'!R50+Ломоносов!R50+ЛУГА!R50+ПРИОЗЕРСК!R50+ТИХВИН!R50+ЭПОТРЯД!R50</f>
        <v>41323</v>
      </c>
      <c r="V50" s="886">
        <f>ВОЛОСОВО!S50+ВОЛХОВ!S50+Всеволожск!S50+ВЫБОРГ!S50+ГАТЧИНА!S50+КИНГИСЕПП!S50+КИРОВСК!S50+'Лодейное Поле'!S50+Ломоносов!S50+ЛУГА!S50+ПРИОЗЕРСК!S50+ТИХВИН!S50+ЭПОТРЯД!S50</f>
        <v>65692</v>
      </c>
      <c r="W50" s="879">
        <f t="shared" si="1"/>
        <v>65692</v>
      </c>
      <c r="X50" s="879">
        <f t="shared" si="2"/>
        <v>59.48099454917513</v>
      </c>
      <c r="Y50" s="690"/>
      <c r="Z50" s="690"/>
      <c r="AA50" s="690"/>
      <c r="AB50" s="690"/>
      <c r="AC50" s="690"/>
    </row>
    <row r="51" spans="1:29" ht="12.75">
      <c r="A51" s="50"/>
      <c r="B51" s="51"/>
      <c r="C51" s="51"/>
      <c r="D51" s="52"/>
      <c r="E51" s="84"/>
      <c r="F51" s="54"/>
      <c r="G51" s="85"/>
      <c r="H51" s="55"/>
      <c r="I51" s="174" t="s">
        <v>186</v>
      </c>
      <c r="J51" s="817">
        <f>ВОЛОСОВО!J51+ВОЛХОВ!J51+Всеволожск!J51+ВЫБОРГ!J51+ГАТЧИНА!J51+КИНГИСЕПП!J51+КИРОВСК!J51+'Лодейное Поле'!J51+Ломоносов!J51+ЛУГА!J51+ПРИОЗЕРСК!J51+ТИХВИН!J51+ЭПОТРЯД!J51</f>
        <v>16827</v>
      </c>
      <c r="K51" s="310">
        <v>234.91</v>
      </c>
      <c r="L51" s="310">
        <v>0.2326</v>
      </c>
      <c r="M51" s="816">
        <v>1.04</v>
      </c>
      <c r="N51" s="803">
        <f t="shared" si="5"/>
        <v>956205.5262052801</v>
      </c>
      <c r="O51" s="819">
        <f>ВОЛОСОВО!N51+ВОЛХОВ!N51+Всеволожск!N51+ВЫБОРГ!N51+ГАТЧИНА!N51+КИНГИСЕПП!N51+КИРОВСК!N51+'Лодейное Поле'!N51+Ломоносов!N51+ЛУГА!N51+ПРИОЗЕРСК!N51+ТИХВИН!N51+ЭПОТРЯД!N51</f>
        <v>956205.5262052801</v>
      </c>
      <c r="P51" s="806">
        <f t="shared" si="0"/>
        <v>0</v>
      </c>
      <c r="Q51" s="161">
        <f>ВОЛОСОВО!O51+ВОЛХОВ!O51+Всеволожск!O51+ВЫБОРГ!O51+ГАТЧИНА!O51+КИНГИСЕПП!O51+КИРОВСК!O51+'Лодейное Поле'!O51+Ломоносов!O51+ЛУГА!O51+ПРИОЗЕРСК!O51+ТИХВИН!O51+ЭПОТРЯД!O51</f>
        <v>4943</v>
      </c>
      <c r="R51" s="647">
        <f>ВОЛОСОВО!P51+ВОЛХОВ!P51+Всеволожск!P51+ВЫБОРГ!P51+ГАТЧИНА!P51+КИНГИСЕПП!P51+КИРОВСК!P51+'Лодейное Поле'!P51+Ломоносов!P51+ЛУГА!P51+ПРИОЗЕРСК!P51+ТИХВИН!P51+ЭПОТРЯД!P51</f>
        <v>280889.28008751996</v>
      </c>
      <c r="S51" s="596"/>
      <c r="T51" s="650">
        <f t="shared" si="6"/>
        <v>280889.28008751996</v>
      </c>
      <c r="U51" s="720">
        <f>ВОЛОСОВО!R51+ВОЛХОВ!R51+Всеволожск!R51+ВЫБОРГ!R51+ГАТЧИНА!R51+КИНГИСЕПП!R51+КИРОВСК!R51+'Лодейное Поле'!R51+Ломоносов!R51+ЛУГА!R51+ПРИОЗЕРСК!R51+ТИХВИН!R51+ЭПОТРЯД!R51</f>
        <v>7153</v>
      </c>
      <c r="V51" s="886">
        <f>ВОЛОСОВО!S51+ВОЛХОВ!S51+Всеволожск!S51+ВЫБОРГ!S51+ГАТЧИНА!S51+КИНГИСЕПП!S51+КИРОВСК!S51+'Лодейное Поле'!S51+Ломоносов!S51+ЛУГА!S51+ПРИОЗЕРСК!S51+ТИХВИН!S51+ЭПОТРЯД!S51</f>
        <v>12096</v>
      </c>
      <c r="W51" s="879">
        <f t="shared" si="1"/>
        <v>12096</v>
      </c>
      <c r="X51" s="879">
        <f t="shared" si="2"/>
        <v>71.88447138527367</v>
      </c>
      <c r="Y51" s="690"/>
      <c r="Z51" s="690"/>
      <c r="AA51" s="690"/>
      <c r="AB51" s="690"/>
      <c r="AC51" s="690"/>
    </row>
    <row r="52" spans="1:29" ht="12.75">
      <c r="A52" s="50"/>
      <c r="B52" s="51"/>
      <c r="C52" s="51"/>
      <c r="D52" s="52"/>
      <c r="E52" s="84"/>
      <c r="F52" s="54"/>
      <c r="G52" s="85"/>
      <c r="H52" s="55"/>
      <c r="I52" s="174" t="s">
        <v>187</v>
      </c>
      <c r="J52" s="817">
        <f>ВОЛОСОВО!J52+ВОЛХОВ!J52+Всеволожск!J52+ВЫБОРГ!J52+ГАТЧИНА!J52+КИНГИСЕПП!J52+КИРОВСК!J52+'Лодейное Поле'!J52+Ломоносов!J52+ЛУГА!J52+ПРИОЗЕРСК!J52+ТИХВИН!J52+ЭПОТРЯД!J52</f>
        <v>0</v>
      </c>
      <c r="K52" s="310">
        <v>234.91</v>
      </c>
      <c r="L52" s="310">
        <v>1</v>
      </c>
      <c r="M52" s="816">
        <v>1.04</v>
      </c>
      <c r="N52" s="803">
        <f t="shared" si="5"/>
        <v>0</v>
      </c>
      <c r="O52" s="819">
        <f>ВОЛОСОВО!N52+ВОЛХОВ!N52+Всеволожск!N52+ВЫБОРГ!N52+ГАТЧИНА!N52+КИНГИСЕПП!N52+КИРОВСК!N52+'Лодейное Поле'!N52+Ломоносов!N52+ЛУГА!N52+ПРИОЗЕРСК!N52+ТИХВИН!N52+ЭПОТРЯД!N52</f>
        <v>0</v>
      </c>
      <c r="P52" s="806">
        <f t="shared" si="0"/>
        <v>0</v>
      </c>
      <c r="Q52" s="161">
        <f>ВОЛОСОВО!O52+ВОЛХОВ!O52+Всеволожск!O52+ВЫБОРГ!O52+ГАТЧИНА!O52+КИНГИСЕПП!O52+КИРОВСК!O52+'Лодейное Поле'!O52+Ломоносов!O52+ЛУГА!O52+ПРИОЗЕРСК!O52+ТИХВИН!O52+ЭПОТРЯД!O52</f>
        <v>0</v>
      </c>
      <c r="R52" s="647">
        <f>ВОЛОСОВО!P52+ВОЛХОВ!P52+Всеволожск!P52+ВЫБОРГ!P52+ГАТЧИНА!P52+КИНГИСЕПП!P52+КИРОВСК!P52+'Лодейное Поле'!P52+Ломоносов!P52+ЛУГА!P52+ПРИОЗЕРСК!P52+ТИХВИН!P52+ЭПОТРЯД!P52</f>
        <v>0</v>
      </c>
      <c r="S52" s="596"/>
      <c r="T52" s="650">
        <f t="shared" si="6"/>
        <v>0</v>
      </c>
      <c r="U52" s="720">
        <f>ВОЛОСОВО!R52+ВОЛХОВ!R52+Всеволожск!R52+ВЫБОРГ!R52+ГАТЧИНА!R52+КИНГИСЕПП!R52+КИРОВСК!R52+'Лодейное Поле'!R52+Ломоносов!R52+ЛУГА!R52+ПРИОЗЕРСК!R52+ТИХВИН!R52+ЭПОТРЯД!R52</f>
        <v>0</v>
      </c>
      <c r="V52" s="886">
        <f>ВОЛОСОВО!S52+ВОЛХОВ!S52+Всеволожск!S52+ВЫБОРГ!S52+ГАТЧИНА!S52+КИНГИСЕПП!S52+КИРОВСК!S52+'Лодейное Поле'!S52+Ломоносов!S52+ЛУГА!S52+ПРИОЗЕРСК!S52+ТИХВИН!S52+ЭПОТРЯД!S52</f>
        <v>0</v>
      </c>
      <c r="W52" s="879">
        <f t="shared" si="1"/>
        <v>0</v>
      </c>
      <c r="X52" s="879" t="e">
        <f t="shared" si="2"/>
        <v>#DIV/0!</v>
      </c>
      <c r="Y52" s="690"/>
      <c r="Z52" s="690"/>
      <c r="AA52" s="690"/>
      <c r="AB52" s="690"/>
      <c r="AC52" s="690"/>
    </row>
    <row r="53" spans="1:29" ht="12.75">
      <c r="A53" s="50"/>
      <c r="B53" s="51"/>
      <c r="C53" s="51"/>
      <c r="D53" s="52"/>
      <c r="E53" s="84"/>
      <c r="F53" s="54"/>
      <c r="G53" s="85"/>
      <c r="H53" s="55"/>
      <c r="I53" s="174" t="s">
        <v>188</v>
      </c>
      <c r="J53" s="817">
        <f>ВОЛОСОВО!J53+ВОЛХОВ!J53+Всеволожск!J53+ВЫБОРГ!J53+ГАТЧИНА!J53+КИНГИСЕПП!J53+КИРОВСК!J53+'Лодейное Поле'!J53+Ломоносов!J53+ЛУГА!J53+ПРИОЗЕРСК!J53+ТИХВИН!J53+ЭПОТРЯД!J53</f>
        <v>284</v>
      </c>
      <c r="K53" s="310">
        <v>234.91</v>
      </c>
      <c r="L53" s="310">
        <v>10.8457</v>
      </c>
      <c r="M53" s="816">
        <v>1.04</v>
      </c>
      <c r="N53" s="803">
        <f t="shared" si="5"/>
        <v>752507.3939843201</v>
      </c>
      <c r="O53" s="819">
        <f>ВОЛОСОВО!N53+ВОЛХОВ!N53+Всеволожск!N53+ВЫБОРГ!N53+ГАТЧИНА!N53+КИНГИСЕПП!N53+КИРОВСК!N53+'Лодейное Поле'!N53+Ломоносов!N53+ЛУГА!N53+ПРИОЗЕРСК!N53+ТИХВИН!N53+ЭПОТРЯД!N53</f>
        <v>752507.3939843201</v>
      </c>
      <c r="P53" s="806">
        <f t="shared" si="0"/>
        <v>0</v>
      </c>
      <c r="Q53" s="161">
        <f>ВОЛОСОВО!O53+ВОЛХОВ!O53+Всеволожск!O53+ВЫБОРГ!O53+ГАТЧИНА!O53+КИНГИСЕПП!O53+КИРОВСК!O53+'Лодейное Поле'!O53+Ломоносов!O53+ЛУГА!O53+ПРИОЗЕРСК!O53+ТИХВИН!O53+ЭПОТРЯД!O53</f>
        <v>37</v>
      </c>
      <c r="R53" s="647">
        <f>ВОЛОСОВО!P53+ВОЛХОВ!P53+Всеволожск!P53+ВЫБОРГ!P53+ГАТЧИНА!P53+КИНГИСЕПП!P53+КИРОВСК!P53+'Лодейное Поле'!P53+Ломоносов!P53+ЛУГА!P53+ПРИОЗЕРСК!P53+ТИХВИН!P53+ЭПОТРЯД!P53</f>
        <v>98037.93513176</v>
      </c>
      <c r="S53" s="596"/>
      <c r="T53" s="650">
        <f t="shared" si="6"/>
        <v>98037.93513176</v>
      </c>
      <c r="U53" s="720">
        <f>ВОЛОСОВО!R53+ВОЛХОВ!R53+Всеволожск!R53+ВЫБОРГ!R53+ГАТЧИНА!R53+КИНГИСЕПП!R53+КИРОВСК!R53+'Лодейное Поле'!R53+Ломоносов!R53+ЛУГА!R53+ПРИОЗЕРСК!R53+ТИХВИН!R53+ЭПОТРЯД!R53</f>
        <v>55</v>
      </c>
      <c r="V53" s="886">
        <f>ВОЛОСОВО!S53+ВОЛХОВ!S53+Всеволожск!S53+ВЫБОРГ!S53+ГАТЧИНА!S53+КИНГИСЕПП!S53+КИРОВСК!S53+'Лодейное Поле'!S53+Ломоносов!S53+ЛУГА!S53+ПРИОЗЕРСК!S53+ТИХВИН!S53+ЭПОТРЯД!S53</f>
        <v>92</v>
      </c>
      <c r="W53" s="879">
        <f t="shared" si="1"/>
        <v>92</v>
      </c>
      <c r="X53" s="879">
        <f t="shared" si="2"/>
        <v>32.394366197183096</v>
      </c>
      <c r="Y53" s="690"/>
      <c r="Z53" s="690"/>
      <c r="AA53" s="690"/>
      <c r="AB53" s="690"/>
      <c r="AC53" s="690"/>
    </row>
    <row r="54" spans="1:29" ht="12.75">
      <c r="A54" s="50"/>
      <c r="B54" s="51"/>
      <c r="C54" s="51"/>
      <c r="D54" s="52"/>
      <c r="E54" s="84"/>
      <c r="F54" s="54"/>
      <c r="G54" s="85"/>
      <c r="H54" s="55"/>
      <c r="I54" s="174" t="s">
        <v>189</v>
      </c>
      <c r="J54" s="817">
        <f>ВОЛОСОВО!J54+ВОЛХОВ!J54+Всеволожск!J54+ВЫБОРГ!J54+ГАТЧИНА!J54+КИНГИСЕПП!J54+КИРОВСК!J54+'Лодейное Поле'!J54+Ломоносов!J54+ЛУГА!J54+ПРИОЗЕРСК!J54+ТИХВИН!J54+ЭПОТРЯД!J54</f>
        <v>8802</v>
      </c>
      <c r="K54" s="310">
        <v>234.91</v>
      </c>
      <c r="L54" s="318">
        <v>0.5049</v>
      </c>
      <c r="M54" s="816">
        <v>1.04</v>
      </c>
      <c r="N54" s="803">
        <f t="shared" si="5"/>
        <v>1085729.35257072</v>
      </c>
      <c r="O54" s="819">
        <f>ВОЛОСОВО!N54+ВОЛХОВ!N54+Всеволожск!N54+ВЫБОРГ!N54+ГАТЧИНА!N54+КИНГИСЕПП!N54+КИРОВСК!N54+'Лодейное Поле'!N54+Ломоносов!N54+ЛУГА!N54+ПРИОЗЕРСК!N54+ТИХВИН!N54+ЭПОТРЯД!N54</f>
        <v>1085729.3525707202</v>
      </c>
      <c r="P54" s="806">
        <f t="shared" si="0"/>
        <v>0</v>
      </c>
      <c r="Q54" s="161">
        <f>ВОЛОСОВО!O54+ВОЛХОВ!O54+Всеволожск!O54+ВЫБОРГ!O54+ГАТЧИНА!O54+КИНГИСЕПП!O54+КИРОВСК!O54+'Лодейное Поле'!O54+Ломоносов!O54+ЛУГА!O54+ПРИОЗЕРСК!O54+ТИХВИН!O54+ЭПОТРЯД!O54</f>
        <v>1522</v>
      </c>
      <c r="R54" s="647">
        <f>ВОЛОСОВО!P54+ВОЛХОВ!P54+Всеволожск!P54+ВЫБОРГ!P54+ГАТЧИНА!P54+КИНГИСЕПП!P54+КИРОВСК!P54+'Лодейное Поле'!P54+Ломоносов!P54+ЛУГА!P54+ПРИОЗЕРСК!P54+ТИХВИН!P54+ЭПОТРЯД!P54</f>
        <v>187739.15866992003</v>
      </c>
      <c r="S54" s="596"/>
      <c r="T54" s="650">
        <f t="shared" si="6"/>
        <v>187739.15866992</v>
      </c>
      <c r="U54" s="720">
        <f>ВОЛОСОВО!R54+ВОЛХОВ!R54+Всеволожск!R54+ВЫБОРГ!R54+ГАТЧИНА!R54+КИНГИСЕПП!R54+КИРОВСК!R54+'Лодейное Поле'!R54+Ломоносов!R54+ЛУГА!R54+ПРИОЗЕРСК!R54+ТИХВИН!R54+ЭПОТРЯД!R54</f>
        <v>2839</v>
      </c>
      <c r="V54" s="886">
        <f>ВОЛОСОВО!S54+ВОЛХОВ!S54+Всеволожск!S54+ВЫБОРГ!S54+ГАТЧИНА!S54+КИНГИСЕПП!S54+КИРОВСК!S54+'Лодейное Поле'!S54+Ломоносов!S54+ЛУГА!S54+ПРИОЗЕРСК!S54+ТИХВИН!S54+ЭПОТРЯД!S54</f>
        <v>4361</v>
      </c>
      <c r="W54" s="879">
        <f t="shared" si="1"/>
        <v>4361</v>
      </c>
      <c r="X54" s="879">
        <f t="shared" si="2"/>
        <v>49.545557827766416</v>
      </c>
      <c r="Y54" s="690"/>
      <c r="Z54" s="690"/>
      <c r="AA54" s="690"/>
      <c r="AB54" s="690"/>
      <c r="AC54" s="690"/>
    </row>
    <row r="55" spans="1:29" ht="12.75">
      <c r="A55" s="50"/>
      <c r="B55" s="51"/>
      <c r="C55" s="51"/>
      <c r="D55" s="52"/>
      <c r="E55" s="84"/>
      <c r="F55" s="54"/>
      <c r="G55" s="85"/>
      <c r="H55" s="55"/>
      <c r="I55" s="174" t="s">
        <v>187</v>
      </c>
      <c r="J55" s="817">
        <f>ВОЛОСОВО!J55+ВОЛХОВ!J55+Всеволожск!J55+ВЫБОРГ!J55+ГАТЧИНА!J55+КИНГИСЕПП!J55+КИРОВСК!J55+'Лодейное Поле'!J55+Ломоносов!J55+ЛУГА!J55+ПРИОЗЕРСК!J55+ТИХВИН!J55+ЭПОТРЯД!J55</f>
        <v>0</v>
      </c>
      <c r="K55" s="310">
        <v>234.91</v>
      </c>
      <c r="L55" s="310">
        <v>1</v>
      </c>
      <c r="M55" s="816">
        <v>1.04</v>
      </c>
      <c r="N55" s="803">
        <f t="shared" si="5"/>
        <v>0</v>
      </c>
      <c r="O55" s="819">
        <f>ВОЛОСОВО!N55+ВОЛХОВ!N55+Всеволожск!N55+ВЫБОРГ!N55+ГАТЧИНА!N55+КИНГИСЕПП!N55+КИРОВСК!N55+'Лодейное Поле'!N55+Ломоносов!N55+ЛУГА!N55+ПРИОЗЕРСК!N55+ТИХВИН!N55+ЭПОТРЯД!N55</f>
        <v>0</v>
      </c>
      <c r="P55" s="806">
        <f t="shared" si="0"/>
        <v>0</v>
      </c>
      <c r="Q55" s="161">
        <f>ВОЛОСОВО!O55+ВОЛХОВ!O55+Всеволожск!O55+ВЫБОРГ!O55+ГАТЧИНА!O55+КИНГИСЕПП!O55+КИРОВСК!O55+'Лодейное Поле'!O55+Ломоносов!O55+ЛУГА!O55+ПРИОЗЕРСК!O55+ТИХВИН!O55+ЭПОТРЯД!O55</f>
        <v>0</v>
      </c>
      <c r="R55" s="647">
        <f>ВОЛОСОВО!P55+ВОЛХОВ!P55+Всеволожск!P55+ВЫБОРГ!P55+ГАТЧИНА!P55+КИНГИСЕПП!P55+КИРОВСК!P55+'Лодейное Поле'!P55+Ломоносов!P55+ЛУГА!P55+ПРИОЗЕРСК!P55+ТИХВИН!P55+ЭПОТРЯД!P55</f>
        <v>0</v>
      </c>
      <c r="S55" s="596"/>
      <c r="T55" s="650">
        <f t="shared" si="6"/>
        <v>0</v>
      </c>
      <c r="U55" s="720">
        <f>ВОЛОСОВО!R55+ВОЛХОВ!R55+Всеволожск!R55+ВЫБОРГ!R55+ГАТЧИНА!R55+КИНГИСЕПП!R55+КИРОВСК!R55+'Лодейное Поле'!R55+Ломоносов!R55+ЛУГА!R55+ПРИОЗЕРСК!R55+ТИХВИН!R55+ЭПОТРЯД!R55</f>
        <v>0</v>
      </c>
      <c r="V55" s="886">
        <f>ВОЛОСОВО!S55+ВОЛХОВ!S55+Всеволожск!S55+ВЫБОРГ!S55+ГАТЧИНА!S55+КИНГИСЕПП!S55+КИРОВСК!S55+'Лодейное Поле'!S55+Ломоносов!S55+ЛУГА!S55+ПРИОЗЕРСК!S55+ТИХВИН!S55+ЭПОТРЯД!S55</f>
        <v>0</v>
      </c>
      <c r="W55" s="879">
        <f t="shared" si="1"/>
        <v>0</v>
      </c>
      <c r="X55" s="879" t="e">
        <f t="shared" si="2"/>
        <v>#DIV/0!</v>
      </c>
      <c r="Y55" s="690"/>
      <c r="Z55" s="690"/>
      <c r="AA55" s="690"/>
      <c r="AB55" s="690"/>
      <c r="AC55" s="690"/>
    </row>
    <row r="56" spans="1:29" ht="12.75">
      <c r="A56" s="50"/>
      <c r="B56" s="51"/>
      <c r="C56" s="51"/>
      <c r="D56" s="52"/>
      <c r="E56" s="84"/>
      <c r="F56" s="54"/>
      <c r="G56" s="85"/>
      <c r="H56" s="55"/>
      <c r="I56" s="174" t="s">
        <v>190</v>
      </c>
      <c r="J56" s="817">
        <f>ВОЛОСОВО!J56+ВОЛХОВ!J56+Всеволожск!J56+ВЫБОРГ!J56+ГАТЧИНА!J56+КИНГИСЕПП!J56+КИРОВСК!J56+'Лодейное Поле'!J56+Ломоносов!J56+ЛУГА!J56+ПРИОЗЕРСК!J56+ТИХВИН!J56+ЭПОТРЯД!J56</f>
        <v>25421</v>
      </c>
      <c r="K56" s="310">
        <v>234.91</v>
      </c>
      <c r="L56" s="310">
        <v>0.2411</v>
      </c>
      <c r="M56" s="816">
        <v>1.04</v>
      </c>
      <c r="N56" s="803">
        <f t="shared" si="5"/>
        <v>1497354.68294984</v>
      </c>
      <c r="O56" s="819">
        <f>ВОЛОСОВО!N56+ВОЛХОВ!N56+Всеволожск!N56+ВЫБОРГ!N56+ГАТЧИНА!N56+КИНГИСЕПП!N56+КИРОВСК!N56+'Лодейное Поле'!N56+Ломоносов!N56+ЛУГА!N56+ПРИОЗЕРСК!N56+ТИХВИН!N56+ЭПОТРЯД!N56</f>
        <v>1497354.6829498403</v>
      </c>
      <c r="P56" s="806">
        <f t="shared" si="0"/>
        <v>0</v>
      </c>
      <c r="Q56" s="161">
        <f>ВОЛОСОВО!O56+ВОЛХОВ!O56+Всеволожск!O56+ВЫБОРГ!O56+ГАТЧИНА!O56+КИНГИСЕПП!O56+КИРОВСК!O56+'Лодейное Поле'!O56+Ломоносов!O56+ЛУГА!O56+ПРИОЗЕРСК!O56+ТИХВИН!O56+ЭПОТРЯД!O56</f>
        <v>8950</v>
      </c>
      <c r="R56" s="647">
        <f>ВОЛОСОВО!P56+ВОЛХОВ!P56+Всеволожск!P56+ВЫБОРГ!P56+ГАТЧИНА!P56+КИНГИСЕПП!P56+КИРОВСК!P56+'Лодейное Поле'!P56+Ломоносов!P56+ЛУГА!P56+ПРИОЗЕРСК!P56+ТИХВИН!P56+ЭПОТРЯД!P56</f>
        <v>527175.343708</v>
      </c>
      <c r="S56" s="596"/>
      <c r="T56" s="650">
        <f t="shared" si="6"/>
        <v>527175.343708</v>
      </c>
      <c r="U56" s="720">
        <f>ВОЛОСОВО!R56+ВОЛХОВ!R56+Всеволожск!R56+ВЫБОРГ!R56+ГАТЧИНА!R56+КИНГИСЕПП!R56+КИРОВСК!R56+'Лодейное Поле'!R56+Ломоносов!R56+ЛУГА!R56+ПРИОЗЕРСК!R56+ТИХВИН!R56+ЭПОТРЯД!R56</f>
        <v>8032</v>
      </c>
      <c r="V56" s="886">
        <f>ВОЛОСОВО!S56+ВОЛХОВ!S56+Всеволожск!S56+ВЫБОРГ!S56+ГАТЧИНА!S56+КИНГИСЕПП!S56+КИРОВСК!S56+'Лодейное Поле'!S56+Ломоносов!S56+ЛУГА!S56+ПРИОЗЕРСК!S56+ТИХВИН!S56+ЭПОТРЯД!S56</f>
        <v>16982</v>
      </c>
      <c r="W56" s="879">
        <f t="shared" si="1"/>
        <v>16982</v>
      </c>
      <c r="X56" s="879">
        <f t="shared" si="2"/>
        <v>66.80303685928956</v>
      </c>
      <c r="Y56" s="690"/>
      <c r="Z56" s="690"/>
      <c r="AA56" s="690"/>
      <c r="AB56" s="690"/>
      <c r="AC56" s="690"/>
    </row>
    <row r="57" spans="1:29" ht="12.75">
      <c r="A57" s="50"/>
      <c r="B57" s="51"/>
      <c r="C57" s="51"/>
      <c r="D57" s="52"/>
      <c r="E57" s="84"/>
      <c r="F57" s="54"/>
      <c r="G57" s="85"/>
      <c r="H57" s="55"/>
      <c r="I57" s="174" t="s">
        <v>187</v>
      </c>
      <c r="J57" s="817">
        <f>ВОЛОСОВО!J57+ВОЛХОВ!J57+Всеволожск!J57+ВЫБОРГ!J57+ГАТЧИНА!J57+КИНГИСЕПП!J57+КИРОВСК!J57+'Лодейное Поле'!J57+Ломоносов!J57+ЛУГА!J57+ПРИОЗЕРСК!J57+ТИХВИН!J57+ЭПОТРЯД!J57</f>
        <v>0</v>
      </c>
      <c r="K57" s="310">
        <v>234.91</v>
      </c>
      <c r="L57" s="310">
        <v>1</v>
      </c>
      <c r="M57" s="816">
        <v>1.04</v>
      </c>
      <c r="N57" s="803">
        <f t="shared" si="5"/>
        <v>0</v>
      </c>
      <c r="O57" s="819">
        <f>ВОЛОСОВО!N57+ВОЛХОВ!N57+Всеволожск!N57+ВЫБОРГ!N57+ГАТЧИНА!N57+КИНГИСЕПП!N57+КИРОВСК!N57+'Лодейное Поле'!N57+Ломоносов!N57+ЛУГА!N57+ПРИОЗЕРСК!N57+ТИХВИН!N57+ЭПОТРЯД!N57</f>
        <v>0</v>
      </c>
      <c r="P57" s="806">
        <f t="shared" si="0"/>
        <v>0</v>
      </c>
      <c r="Q57" s="161">
        <f>ВОЛОСОВО!O57+ВОЛХОВ!O57+Всеволожск!O57+ВЫБОРГ!O57+ГАТЧИНА!O57+КИНГИСЕПП!O57+КИРОВСК!O57+'Лодейное Поле'!O57+Ломоносов!O57+ЛУГА!O57+ПРИОЗЕРСК!O57+ТИХВИН!O57+ЭПОТРЯД!O57</f>
        <v>0</v>
      </c>
      <c r="R57" s="647">
        <f>ВОЛОСОВО!P57+ВОЛХОВ!P57+Всеволожск!P57+ВЫБОРГ!P57+ГАТЧИНА!P57+КИНГИСЕПП!P57+КИРОВСК!P57+'Лодейное Поле'!P57+Ломоносов!P57+ЛУГА!P57+ПРИОЗЕРСК!P57+ТИХВИН!P57+ЭПОТРЯД!P57</f>
        <v>0</v>
      </c>
      <c r="S57" s="596"/>
      <c r="T57" s="650">
        <f t="shared" si="6"/>
        <v>0</v>
      </c>
      <c r="U57" s="720">
        <f>ВОЛОСОВО!R57+ВОЛХОВ!R57+Всеволожск!R57+ВЫБОРГ!R57+ГАТЧИНА!R57+КИНГИСЕПП!R57+КИРОВСК!R57+'Лодейное Поле'!R57+Ломоносов!R57+ЛУГА!R57+ПРИОЗЕРСК!R57+ТИХВИН!R57+ЭПОТРЯД!R57</f>
        <v>0</v>
      </c>
      <c r="V57" s="886">
        <f>ВОЛОСОВО!S57+ВОЛХОВ!S57+Всеволожск!S57+ВЫБОРГ!S57+ГАТЧИНА!S57+КИНГИСЕПП!S57+КИРОВСК!S57+'Лодейное Поле'!S57+Ломоносов!S57+ЛУГА!S57+ПРИОЗЕРСК!S57+ТИХВИН!S57+ЭПОТРЯД!S57</f>
        <v>0</v>
      </c>
      <c r="W57" s="879">
        <f t="shared" si="1"/>
        <v>0</v>
      </c>
      <c r="X57" s="879" t="e">
        <f t="shared" si="2"/>
        <v>#DIV/0!</v>
      </c>
      <c r="Y57" s="690"/>
      <c r="Z57" s="690"/>
      <c r="AA57" s="690"/>
      <c r="AB57" s="690"/>
      <c r="AC57" s="690"/>
    </row>
    <row r="58" spans="1:29" ht="17.25">
      <c r="A58" s="50"/>
      <c r="B58" s="51"/>
      <c r="C58" s="51"/>
      <c r="D58" s="52"/>
      <c r="E58" s="84"/>
      <c r="F58" s="54"/>
      <c r="G58" s="85"/>
      <c r="H58" s="55"/>
      <c r="I58" s="183" t="s">
        <v>80</v>
      </c>
      <c r="J58" s="817">
        <f>ВОЛОСОВО!J58+ВОЛХОВ!J58+Всеволожск!J58+ВЫБОРГ!J58+ГАТЧИНА!J58+КИНГИСЕПП!J58+КИРОВСК!J58+'Лодейное Поле'!J58+Ломоносов!J58+ЛУГА!J58+ПРИОЗЕРСК!J58+ТИХВИН!J58+ЭПОТРЯД!J58</f>
        <v>10620</v>
      </c>
      <c r="K58" s="310">
        <v>234.91</v>
      </c>
      <c r="L58" s="310">
        <v>1.5948</v>
      </c>
      <c r="M58" s="816">
        <v>1.04</v>
      </c>
      <c r="N58" s="803">
        <f t="shared" si="5"/>
        <v>4137762.7721664</v>
      </c>
      <c r="O58" s="819">
        <f>ВОЛОСОВО!N58+ВОЛХОВ!N58+Всеволожск!N58+ВЫБОРГ!N58+ГАТЧИНА!N58+КИНГИСЕПП!N58+КИРОВСК!N58+'Лодейное Поле'!N58+Ломоносов!N58+ЛУГА!N58+ПРИОЗЕРСК!N58+ТИХВИН!N58+ЭПОТРЯД!N58</f>
        <v>4137762.7721664</v>
      </c>
      <c r="P58" s="806">
        <f t="shared" si="0"/>
        <v>0</v>
      </c>
      <c r="Q58" s="161">
        <f>ВОЛОСОВО!O58+ВОЛХОВ!O58+Всеволожск!O58+ВЫБОРГ!O58+ГАТЧИНА!O58+КИНГИСЕПП!O58+КИРОВСК!O58+'Лодейное Поле'!O58+Ломоносов!O58+ЛУГА!O58+ПРИОЗЕРСК!O58+ТИХВИН!O58+ЭПОТРЯД!O58</f>
        <v>2141</v>
      </c>
      <c r="R58" s="647">
        <f>ВОЛОСОВО!P58+ВОЛХОВ!P58+Всеволожск!P58+ВЫБОРГ!P58+ГАТЧИНА!P58+КИНГИСЕПП!P58+КИРОВСК!P58+'Лодейное Поле'!P58+Ломоносов!P58+ЛУГА!P58+ПРИОЗЕРСК!P58+ТИХВИН!P58+ЭПОТРЯД!P58</f>
        <v>834176.0918275199</v>
      </c>
      <c r="S58" s="596"/>
      <c r="T58" s="650">
        <f t="shared" si="6"/>
        <v>834176.09182752</v>
      </c>
      <c r="U58" s="720">
        <f>ВОЛОСОВО!R58+ВОЛХОВ!R58+Всеволожск!R58+ВЫБОРГ!R58+ГАТЧИНА!R58+КИНГИСЕПП!R58+КИРОВСК!R58+'Лодейное Поле'!R58+Ломоносов!R58+ЛУГА!R58+ПРИОЗЕРСК!R58+ТИХВИН!R58+ЭПОТРЯД!R58</f>
        <v>2596</v>
      </c>
      <c r="V58" s="886">
        <f>ВОЛОСОВО!S58+ВОЛХОВ!S58+Всеволожск!S58+ВЫБОРГ!S58+ГАТЧИНА!S58+КИНГИСЕПП!S58+КИРОВСК!S58+'Лодейное Поле'!S58+Ломоносов!S58+ЛУГА!S58+ПРИОЗЕРСК!S58+ТИХВИН!S58+ЭПОТРЯД!S58</f>
        <v>4737</v>
      </c>
      <c r="W58" s="879">
        <f t="shared" si="1"/>
        <v>4737</v>
      </c>
      <c r="X58" s="879">
        <f t="shared" si="2"/>
        <v>44.6045197740113</v>
      </c>
      <c r="Y58" s="690"/>
      <c r="Z58" s="690"/>
      <c r="AA58" s="690"/>
      <c r="AB58" s="690"/>
      <c r="AC58" s="690"/>
    </row>
    <row r="59" spans="1:29" ht="12.75">
      <c r="A59" s="50"/>
      <c r="B59" s="51"/>
      <c r="C59" s="51"/>
      <c r="D59" s="52"/>
      <c r="E59" s="84"/>
      <c r="F59" s="54"/>
      <c r="G59" s="85"/>
      <c r="H59" s="55"/>
      <c r="I59" s="174" t="s">
        <v>82</v>
      </c>
      <c r="J59" s="817">
        <f>ВОЛОСОВО!J59+ВОЛХОВ!J59+Всеволожск!J59+ВЫБОРГ!J59+ГАТЧИНА!J59+КИНГИСЕПП!J59+КИРОВСК!J59+'Лодейное Поле'!J59+Ломоносов!J59+ЛУГА!J59+ПРИОЗЕРСК!J59+ТИХВИН!J59+ЭПОТРЯД!J59</f>
        <v>0</v>
      </c>
      <c r="K59" s="310">
        <v>234.91</v>
      </c>
      <c r="L59" s="310">
        <v>1</v>
      </c>
      <c r="M59" s="816">
        <v>1.04</v>
      </c>
      <c r="N59" s="803">
        <f t="shared" si="5"/>
        <v>0</v>
      </c>
      <c r="O59" s="819">
        <f>ВОЛОСОВО!N59+ВОЛХОВ!N59+Всеволожск!N59+ВЫБОРГ!N59+ГАТЧИНА!N59+КИНГИСЕПП!N59+КИРОВСК!N59+'Лодейное Поле'!N59+Ломоносов!N59+ЛУГА!N59+ПРИОЗЕРСК!N59+ТИХВИН!N59+ЭПОТРЯД!N59</f>
        <v>0</v>
      </c>
      <c r="P59" s="806">
        <f t="shared" si="0"/>
        <v>0</v>
      </c>
      <c r="Q59" s="161">
        <f>ВОЛОСОВО!O59+ВОЛХОВ!O59+Всеволожск!O59+ВЫБОРГ!O59+ГАТЧИНА!O59+КИНГИСЕПП!O59+КИРОВСК!O59+'Лодейное Поле'!O59+Ломоносов!O59+ЛУГА!O59+ПРИОЗЕРСК!O59+ТИХВИН!O59+ЭПОТРЯД!O59</f>
        <v>0</v>
      </c>
      <c r="R59" s="647">
        <f>ВОЛОСОВО!P59+ВОЛХОВ!P59+Всеволожск!P59+ВЫБОРГ!P59+ГАТЧИНА!P59+КИНГИСЕПП!P59+КИРОВСК!P59+'Лодейное Поле'!P59+Ломоносов!P59+ЛУГА!P59+ПРИОЗЕРСК!P59+ТИХВИН!P59+ЭПОТРЯД!P59</f>
        <v>0</v>
      </c>
      <c r="S59" s="596"/>
      <c r="T59" s="650">
        <f t="shared" si="6"/>
        <v>0</v>
      </c>
      <c r="U59" s="720">
        <f>ВОЛОСОВО!R59+ВОЛХОВ!R59+Всеволожск!R59+ВЫБОРГ!R59+ГАТЧИНА!R59+КИНГИСЕПП!R59+КИРОВСК!R59+'Лодейное Поле'!R59+Ломоносов!R59+ЛУГА!R59+ПРИОЗЕРСК!R59+ТИХВИН!R59+ЭПОТРЯД!R59</f>
        <v>0</v>
      </c>
      <c r="V59" s="886">
        <f>ВОЛОСОВО!S59+ВОЛХОВ!S59+Всеволожск!S59+ВЫБОРГ!S59+ГАТЧИНА!S59+КИНГИСЕПП!S59+КИРОВСК!S59+'Лодейное Поле'!S59+Ломоносов!S59+ЛУГА!S59+ПРИОЗЕРСК!S59+ТИХВИН!S59+ЭПОТРЯД!S59</f>
        <v>0</v>
      </c>
      <c r="W59" s="879">
        <f t="shared" si="1"/>
        <v>0</v>
      </c>
      <c r="X59" s="879" t="e">
        <f t="shared" si="2"/>
        <v>#DIV/0!</v>
      </c>
      <c r="Y59" s="690"/>
      <c r="Z59" s="690"/>
      <c r="AA59" s="690"/>
      <c r="AB59" s="690"/>
      <c r="AC59" s="690"/>
    </row>
    <row r="60" spans="1:29" ht="12.75">
      <c r="A60" s="50"/>
      <c r="B60" s="51"/>
      <c r="C60" s="51"/>
      <c r="D60" s="52"/>
      <c r="E60" s="84"/>
      <c r="F60" s="54"/>
      <c r="G60" s="85"/>
      <c r="H60" s="55"/>
      <c r="I60" s="174" t="s">
        <v>191</v>
      </c>
      <c r="J60" s="817">
        <f>ВОЛОСОВО!J60+ВОЛХОВ!J60+Всеволожск!J60+ВЫБОРГ!J60+ГАТЧИНА!J60+КИНГИСЕПП!J60+КИРОВСК!J60+'Лодейное Поле'!J60+Ломоносов!J60+ЛУГА!J60+ПРИОЗЕРСК!J60+ТИХВИН!J60+ЭПОТРЯД!J60</f>
        <v>8448</v>
      </c>
      <c r="K60" s="310">
        <v>234.91</v>
      </c>
      <c r="L60" s="310">
        <v>1</v>
      </c>
      <c r="M60" s="816">
        <v>1.04</v>
      </c>
      <c r="N60" s="803">
        <f t="shared" si="5"/>
        <v>2063900.4672</v>
      </c>
      <c r="O60" s="819">
        <f>ВОЛОСОВО!N60+ВОЛХОВ!N60+Всеволожск!N60+ВЫБОРГ!N60+ГАТЧИНА!N60+КИНГИСЕПП!N60+КИРОВСК!N60+'Лодейное Поле'!N60+Ломоносов!N60+ЛУГА!N60+ПРИОЗЕРСК!N60+ТИХВИН!N60+ЭПОТРЯД!N60</f>
        <v>2063900.4672000003</v>
      </c>
      <c r="P60" s="806">
        <f t="shared" si="0"/>
        <v>0</v>
      </c>
      <c r="Q60" s="161">
        <f>ВОЛОСОВО!O60+ВОЛХОВ!O60+Всеволожск!O60+ВЫБОРГ!O60+ГАТЧИНА!O60+КИНГИСЕПП!O60+КИРОВСК!O60+'Лодейное Поле'!O60+Ломоносов!O60+ЛУГА!O60+ПРИОЗЕРСК!O60+ТИХВИН!O60+ЭПОТРЯД!O60</f>
        <v>2986</v>
      </c>
      <c r="R60" s="647">
        <f>ВОЛОСОВО!P60+ВОЛХОВ!P60+Всеволожск!P60+ВЫБОРГ!P60+ГАТЧИНА!P60+КИНГИСЕПП!P60+КИРОВСК!P60+'Лодейное Поле'!P60+Ломоносов!P60+ЛУГА!P60+ПРИОЗЕРСК!P60+ТИХВИН!P60+ЭПОТРЯД!P60</f>
        <v>729498.9103999999</v>
      </c>
      <c r="S60" s="596"/>
      <c r="T60" s="650">
        <f t="shared" si="6"/>
        <v>729498.9104</v>
      </c>
      <c r="U60" s="720">
        <f>ВОЛОСОВО!R60+ВОЛХОВ!R60+Всеволожск!R60+ВЫБОРГ!R60+ГАТЧИНА!R60+КИНГИСЕПП!R60+КИРОВСК!R60+'Лодейное Поле'!R60+Ломоносов!R60+ЛУГА!R60+ПРИОЗЕРСК!R60+ТИХВИН!R60+ЭПОТРЯД!R60</f>
        <v>2911</v>
      </c>
      <c r="V60" s="886">
        <f>ВОЛОСОВО!S60+ВОЛХОВ!S60+Всеволожск!S60+ВЫБОРГ!S60+ГАТЧИНА!S60+КИНГИСЕПП!S60+КИРОВСК!S60+'Лодейное Поле'!S60+Ломоносов!S60+ЛУГА!S60+ПРИОЗЕРСК!S60+ТИХВИН!S60+ЭПОТРЯД!S60</f>
        <v>5897</v>
      </c>
      <c r="W60" s="879">
        <f t="shared" si="1"/>
        <v>5897</v>
      </c>
      <c r="X60" s="879">
        <f t="shared" si="2"/>
        <v>69.80350378787878</v>
      </c>
      <c r="Y60" s="690"/>
      <c r="Z60" s="690"/>
      <c r="AA60" s="690"/>
      <c r="AB60" s="690"/>
      <c r="AC60" s="690"/>
    </row>
    <row r="61" spans="1:29" ht="12.75">
      <c r="A61" s="50"/>
      <c r="B61" s="51"/>
      <c r="C61" s="51"/>
      <c r="D61" s="52"/>
      <c r="E61" s="84"/>
      <c r="F61" s="54"/>
      <c r="G61" s="85"/>
      <c r="H61" s="55"/>
      <c r="I61" s="174" t="s">
        <v>81</v>
      </c>
      <c r="J61" s="817">
        <f>ВОЛОСОВО!J61+ВОЛХОВ!J61+Всеволожск!J61+ВЫБОРГ!J61+ГАТЧИНА!J61+КИНГИСЕПП!J61+КИРОВСК!J61+'Лодейное Поле'!J61+Ломоносов!J61+ЛУГА!J61+ПРИОЗЕРСК!J61+ТИХВИН!J61+ЭПОТРЯД!J61</f>
        <v>0</v>
      </c>
      <c r="K61" s="310">
        <v>234.91</v>
      </c>
      <c r="L61" s="310">
        <v>1</v>
      </c>
      <c r="M61" s="816">
        <v>1.04</v>
      </c>
      <c r="N61" s="803">
        <f t="shared" si="5"/>
        <v>0</v>
      </c>
      <c r="O61" s="819">
        <f>ВОЛОСОВО!N61+ВОЛХОВ!N61+Всеволожск!N61+ВЫБОРГ!N61+ГАТЧИНА!N61+КИНГИСЕПП!N61+КИРОВСК!N61+'Лодейное Поле'!N61+Ломоносов!N61+ЛУГА!N61+ПРИОЗЕРСК!N61+ТИХВИН!N61+ЭПОТРЯД!N61</f>
        <v>0</v>
      </c>
      <c r="P61" s="806">
        <f t="shared" si="0"/>
        <v>0</v>
      </c>
      <c r="Q61" s="161">
        <f>ВОЛОСОВО!O61+ВОЛХОВ!O61+Всеволожск!O61+ВЫБОРГ!O61+ГАТЧИНА!O61+КИНГИСЕПП!O61+КИРОВСК!O61+'Лодейное Поле'!O61+Ломоносов!O61+ЛУГА!O61+ПРИОЗЕРСК!O61+ТИХВИН!O61+ЭПОТРЯД!O61</f>
        <v>0</v>
      </c>
      <c r="R61" s="647">
        <f>ВОЛОСОВО!P61+ВОЛХОВ!P61+Всеволожск!P61+ВЫБОРГ!P61+ГАТЧИНА!P61+КИНГИСЕПП!P61+КИРОВСК!P61+'Лодейное Поле'!P61+Ломоносов!P61+ЛУГА!P61+ПРИОЗЕРСК!P61+ТИХВИН!P61+ЭПОТРЯД!P61</f>
        <v>0</v>
      </c>
      <c r="S61" s="596"/>
      <c r="T61" s="650">
        <f t="shared" si="6"/>
        <v>0</v>
      </c>
      <c r="U61" s="720">
        <f>ВОЛОСОВО!R61+ВОЛХОВ!R61+Всеволожск!R61+ВЫБОРГ!R61+ГАТЧИНА!R61+КИНГИСЕПП!R61+КИРОВСК!R61+'Лодейное Поле'!R61+Ломоносов!R61+ЛУГА!R61+ПРИОЗЕРСК!R61+ТИХВИН!R61+ЭПОТРЯД!R61</f>
        <v>0</v>
      </c>
      <c r="V61" s="886">
        <f>ВОЛОСОВО!S61+ВОЛХОВ!S61+Всеволожск!S61+ВЫБОРГ!S61+ГАТЧИНА!S61+КИНГИСЕПП!S61+КИРОВСК!S61+'Лодейное Поле'!S61+Ломоносов!S61+ЛУГА!S61+ПРИОЗЕРСК!S61+ТИХВИН!S61+ЭПОТРЯД!S61</f>
        <v>0</v>
      </c>
      <c r="W61" s="879">
        <f t="shared" si="1"/>
        <v>0</v>
      </c>
      <c r="X61" s="879" t="e">
        <f t="shared" si="2"/>
        <v>#DIV/0!</v>
      </c>
      <c r="Y61" s="690"/>
      <c r="Z61" s="690"/>
      <c r="AA61" s="690"/>
      <c r="AB61" s="690"/>
      <c r="AC61" s="690"/>
    </row>
    <row r="62" spans="1:29" ht="12.75">
      <c r="A62" s="50"/>
      <c r="B62" s="51"/>
      <c r="C62" s="51"/>
      <c r="D62" s="52"/>
      <c r="E62" s="84"/>
      <c r="F62" s="54"/>
      <c r="G62" s="85"/>
      <c r="H62" s="55"/>
      <c r="I62" s="174" t="s">
        <v>82</v>
      </c>
      <c r="J62" s="817">
        <f>ВОЛОСОВО!J62+ВОЛХОВ!J62+Всеволожск!J62+ВЫБОРГ!J62+ГАТЧИНА!J62+КИНГИСЕПП!J62+КИРОВСК!J62+'Лодейное Поле'!J62+Ломоносов!J62+ЛУГА!J62+ПРИОЗЕРСК!J62+ТИХВИН!J62+ЭПОТРЯД!J62</f>
        <v>1500</v>
      </c>
      <c r="K62" s="310">
        <v>234.91</v>
      </c>
      <c r="L62" s="310">
        <v>1</v>
      </c>
      <c r="M62" s="816">
        <v>1.04</v>
      </c>
      <c r="N62" s="803">
        <f t="shared" si="5"/>
        <v>366459.60000000003</v>
      </c>
      <c r="O62" s="819">
        <f>ВОЛОСОВО!N62+ВОЛХОВ!N62+Всеволожск!N62+ВЫБОРГ!N62+ГАТЧИНА!N62+КИНГИСЕПП!N62+КИРОВСК!N62+'Лодейное Поле'!N62+Ломоносов!N62+ЛУГА!N62+ПРИОЗЕРСК!N62+ТИХВИН!N62+ЭПОТРЯД!N62</f>
        <v>366459.60000000003</v>
      </c>
      <c r="P62" s="806">
        <f t="shared" si="0"/>
        <v>0</v>
      </c>
      <c r="Q62" s="161">
        <f>ВОЛОСОВО!O62+ВОЛХОВ!O62+Всеволожск!O62+ВЫБОРГ!O62+ГАТЧИНА!O62+КИНГИСЕПП!O62+КИРОВСК!O62+'Лодейное Поле'!O62+Ломоносов!O62+ЛУГА!O62+ПРИОЗЕРСК!O62+ТИХВИН!O62+ЭПОТРЯД!O62</f>
        <v>248</v>
      </c>
      <c r="R62" s="647">
        <f>ВОЛОСОВО!P62+ВОЛХОВ!P62+Всеволожск!P62+ВЫБОРГ!P62+ГАТЧИНА!P62+КИНГИСЕПП!P62+КИРОВСК!P62+'Лодейное Поле'!P62+Ломоносов!P62+ЛУГА!P62+ПРИОЗЕРСК!P62+ТИХВИН!P62+ЭПОТРЯД!P62</f>
        <v>60587.9872</v>
      </c>
      <c r="S62" s="596"/>
      <c r="T62" s="650">
        <f t="shared" si="6"/>
        <v>60587.9872</v>
      </c>
      <c r="U62" s="720">
        <f>ВОЛОСОВО!R62+ВОЛХОВ!R62+Всеволожск!R62+ВЫБОРГ!R62+ГАТЧИНА!R62+КИНГИСЕПП!R62+КИРОВСК!R62+'Лодейное Поле'!R62+Ломоносов!R62+ЛУГА!R62+ПРИОЗЕРСК!R62+ТИХВИН!R62+ЭПОТРЯД!R62</f>
        <v>788</v>
      </c>
      <c r="V62" s="886">
        <f>ВОЛОСОВО!S62+ВОЛХОВ!S62+Всеволожск!S62+ВЫБОРГ!S62+ГАТЧИНА!S62+КИНГИСЕПП!S62+КИРОВСК!S62+'Лодейное Поле'!S62+Ломоносов!S62+ЛУГА!S62+ПРИОЗЕРСК!S62+ТИХВИН!S62+ЭПОТРЯД!S62</f>
        <v>1036</v>
      </c>
      <c r="W62" s="879">
        <f t="shared" si="1"/>
        <v>1036</v>
      </c>
      <c r="X62" s="879">
        <f t="shared" si="2"/>
        <v>69.06666666666666</v>
      </c>
      <c r="Y62" s="690"/>
      <c r="Z62" s="690"/>
      <c r="AA62" s="690"/>
      <c r="AB62" s="690"/>
      <c r="AC62" s="690"/>
    </row>
    <row r="63" spans="1:29" ht="12.75">
      <c r="A63" s="50"/>
      <c r="B63" s="51"/>
      <c r="C63" s="51"/>
      <c r="D63" s="52"/>
      <c r="E63" s="84"/>
      <c r="F63" s="54"/>
      <c r="G63" s="85"/>
      <c r="H63" s="55"/>
      <c r="I63" s="174" t="s">
        <v>303</v>
      </c>
      <c r="J63" s="817">
        <f>ВОЛОСОВО!J63+ВОЛХОВ!J63+Всеволожск!J63+ВЫБОРГ!J63+ГАТЧИНА!J63+КИНГИСЕПП!J63+КИРОВСК!J63+'Лодейное Поле'!J63+Ломоносов!J63+ЛУГА!J63+ПРИОЗЕРСК!J63+ТИХВИН!J63+ЭПОТРЯД!J63</f>
        <v>200</v>
      </c>
      <c r="K63" s="310">
        <v>234.91</v>
      </c>
      <c r="L63" s="310">
        <v>1</v>
      </c>
      <c r="M63" s="816">
        <v>1.04</v>
      </c>
      <c r="N63" s="803">
        <f t="shared" si="5"/>
        <v>48861.28</v>
      </c>
      <c r="O63" s="819">
        <f>ВОЛОСОВО!N63+ВОЛХОВ!N63+Всеволожск!N63+ВЫБОРГ!N63+ГАТЧИНА!N63+КИНГИСЕПП!N63+КИРОВСК!N63+'Лодейное Поле'!N63+Ломоносов!N63+ЛУГА!N63+ПРИОЗЕРСК!N63+ТИХВИН!N63+ЭПОТРЯД!N63</f>
        <v>48861.28</v>
      </c>
      <c r="P63" s="806">
        <f t="shared" si="0"/>
        <v>0</v>
      </c>
      <c r="Q63" s="161">
        <f>ВОЛОСОВО!O63+ВОЛХОВ!O63+Всеволожск!O63+ВЫБОРГ!O63+ГАТЧИНА!O63+КИНГИСЕПП!O63+КИРОВСК!O63+'Лодейное Поле'!O63+Ломоносов!O63+ЛУГА!O63+ПРИОЗЕРСК!O63+ТИХВИН!O63+ЭПОТРЯД!O63</f>
        <v>22</v>
      </c>
      <c r="R63" s="647">
        <f>ВОЛОСОВО!P63+ВОЛХОВ!P63+Всеволожск!P63+ВЫБОРГ!P63+ГАТЧИНА!P63+КИНГИСЕПП!P63+КИРОВСК!P63+'Лодейное Поле'!P63+Ломоносов!P63+ЛУГА!P63+ПРИОЗЕРСК!P63+ТИХВИН!P63+ЭПОТРЯД!P63</f>
        <v>5374.7408</v>
      </c>
      <c r="S63" s="596"/>
      <c r="T63" s="650">
        <f t="shared" si="6"/>
        <v>5374.7408</v>
      </c>
      <c r="U63" s="720">
        <f>ВОЛОСОВО!R63+ВОЛХОВ!R63+Всеволожск!R63+ВЫБОРГ!R63+ГАТЧИНА!R63+КИНГИСЕПП!R63+КИРОВСК!R63+'Лодейное Поле'!R63+Ломоносов!R63+ЛУГА!R63+ПРИОЗЕРСК!R63+ТИХВИН!R63+ЭПОТРЯД!R63</f>
        <v>10</v>
      </c>
      <c r="V63" s="886">
        <f>ВОЛОСОВО!S63+ВОЛХОВ!S63+Всеволожск!S63+ВЫБОРГ!S63+ГАТЧИНА!S63+КИНГИСЕПП!S63+КИРОВСК!S63+'Лодейное Поле'!S63+Ломоносов!S63+ЛУГА!S63+ПРИОЗЕРСК!S63+ТИХВИН!S63+ЭПОТРЯД!S63</f>
        <v>32</v>
      </c>
      <c r="W63" s="879">
        <f t="shared" si="1"/>
        <v>32</v>
      </c>
      <c r="X63" s="879">
        <f t="shared" si="2"/>
        <v>16</v>
      </c>
      <c r="Y63" s="690"/>
      <c r="Z63" s="690"/>
      <c r="AA63" s="690"/>
      <c r="AB63" s="690"/>
      <c r="AC63" s="690"/>
    </row>
    <row r="64" spans="1:29" ht="12.75">
      <c r="A64" s="50"/>
      <c r="B64" s="51"/>
      <c r="C64" s="51"/>
      <c r="D64" s="52"/>
      <c r="E64" s="84"/>
      <c r="F64" s="54"/>
      <c r="G64" s="85"/>
      <c r="H64" s="55"/>
      <c r="I64" s="174" t="s">
        <v>83</v>
      </c>
      <c r="J64" s="817">
        <f>ВОЛОСОВО!J64+ВОЛХОВ!J64+Всеволожск!J64+ВЫБОРГ!J64+ГАТЧИНА!J64+КИНГИСЕПП!J64+КИРОВСК!J64+'Лодейное Поле'!J64+Ломоносов!J64+ЛУГА!J64+ПРИОЗЕРСК!J64+ТИХВИН!J64+ЭПОТРЯД!J64</f>
        <v>0</v>
      </c>
      <c r="K64" s="310">
        <v>234.91</v>
      </c>
      <c r="L64" s="310">
        <v>1</v>
      </c>
      <c r="M64" s="816">
        <v>1.04</v>
      </c>
      <c r="N64" s="803">
        <f t="shared" si="5"/>
        <v>0</v>
      </c>
      <c r="O64" s="819">
        <f>ВОЛОСОВО!N64+ВОЛХОВ!N64+Всеволожск!N64+ВЫБОРГ!N64+ГАТЧИНА!N64+КИНГИСЕПП!N64+КИРОВСК!N64+'Лодейное Поле'!N64+Ломоносов!N64+ЛУГА!N64+ПРИОЗЕРСК!N64+ТИХВИН!N64+ЭПОТРЯД!N64</f>
        <v>0</v>
      </c>
      <c r="P64" s="806">
        <f t="shared" si="0"/>
        <v>0</v>
      </c>
      <c r="Q64" s="161">
        <f>ВОЛОСОВО!O64+ВОЛХОВ!O64+Всеволожск!O64+ВЫБОРГ!O64+ГАТЧИНА!O64+КИНГИСЕПП!O64+КИРОВСК!O64+'Лодейное Поле'!O64+Ломоносов!O64+ЛУГА!O64+ПРИОЗЕРСК!O64+ТИХВИН!O64+ЭПОТРЯД!O64</f>
        <v>0</v>
      </c>
      <c r="R64" s="647">
        <f>ВОЛОСОВО!P64+ВОЛХОВ!P64+Всеволожск!P64+ВЫБОРГ!P64+ГАТЧИНА!P64+КИНГИСЕПП!P64+КИРОВСК!P64+'Лодейное Поле'!P64+Ломоносов!P64+ЛУГА!P64+ПРИОЗЕРСК!P64+ТИХВИН!P64+ЭПОТРЯД!P64</f>
        <v>0</v>
      </c>
      <c r="S64" s="596"/>
      <c r="T64" s="650">
        <f t="shared" si="6"/>
        <v>0</v>
      </c>
      <c r="U64" s="720">
        <f>ВОЛОСОВО!R64+ВОЛХОВ!R64+Всеволожск!R64+ВЫБОРГ!R64+ГАТЧИНА!R64+КИНГИСЕПП!R64+КИРОВСК!R64+'Лодейное Поле'!R64+Ломоносов!R64+ЛУГА!R64+ПРИОЗЕРСК!R64+ТИХВИН!R64+ЭПОТРЯД!R64</f>
        <v>0</v>
      </c>
      <c r="V64" s="886">
        <f>ВОЛОСОВО!S64+ВОЛХОВ!S64+Всеволожск!S64+ВЫБОРГ!S64+ГАТЧИНА!S64+КИНГИСЕПП!S64+КИРОВСК!S64+'Лодейное Поле'!S64+Ломоносов!S64+ЛУГА!S64+ПРИОЗЕРСК!S64+ТИХВИН!S64+ЭПОТРЯД!S64</f>
        <v>0</v>
      </c>
      <c r="W64" s="879">
        <f t="shared" si="1"/>
        <v>0</v>
      </c>
      <c r="X64" s="879" t="e">
        <f t="shared" si="2"/>
        <v>#DIV/0!</v>
      </c>
      <c r="Y64" s="690"/>
      <c r="Z64" s="690"/>
      <c r="AA64" s="690"/>
      <c r="AB64" s="690"/>
      <c r="AC64" s="690"/>
    </row>
    <row r="65" spans="1:29" ht="17.25">
      <c r="A65" s="50"/>
      <c r="B65" s="51"/>
      <c r="C65" s="51"/>
      <c r="D65" s="52"/>
      <c r="E65" s="84"/>
      <c r="F65" s="54"/>
      <c r="G65" s="85"/>
      <c r="H65" s="55"/>
      <c r="I65" s="183" t="s">
        <v>163</v>
      </c>
      <c r="J65" s="817">
        <f>ВОЛОСОВО!J65+ВОЛХОВ!J65+Всеволожск!J65+ВЫБОРГ!J65+ГАТЧИНА!J65+КИНГИСЕПП!J65+КИРОВСК!J65+'Лодейное Поле'!J65+Ломоносов!J65+ЛУГА!J65+ПРИОЗЕРСК!J65+ТИХВИН!J65+ЭПОТРЯД!J65</f>
        <v>11190</v>
      </c>
      <c r="K65" s="310">
        <v>234.91</v>
      </c>
      <c r="L65" s="310">
        <v>3.5534</v>
      </c>
      <c r="M65" s="816">
        <v>1.04</v>
      </c>
      <c r="N65" s="803">
        <f t="shared" si="5"/>
        <v>9714244.4680944</v>
      </c>
      <c r="O65" s="819">
        <f>ВОЛОСОВО!N65+ВОЛХОВ!N65+Всеволожск!N65+ВЫБОРГ!N65+ГАТЧИНА!N65+КИНГИСЕПП!N65+КИРОВСК!N65+'Лодейное Поле'!N65+Ломоносов!N65+ЛУГА!N65+ПРИОЗЕРСК!N65+ТИХВИН!N65+ЭПОТРЯД!N65</f>
        <v>9714244.4680944</v>
      </c>
      <c r="P65" s="806">
        <f t="shared" si="0"/>
        <v>0</v>
      </c>
      <c r="Q65" s="161">
        <f>ВОЛОСОВО!O65+ВОЛХОВ!O65+Всеволожск!O65+ВЫБОРГ!O65+ГАТЧИНА!O65+КИНГИСЕПП!O65+КИРОВСК!O65+'Лодейное Поле'!O65+Ломоносов!O65+ЛУГА!O65+ПРИОЗЕРСК!O65+ТИХВИН!O65+ЭПОТРЯД!O65</f>
        <v>2319</v>
      </c>
      <c r="R65" s="647">
        <f>ВОЛОСОВО!P65+ВОЛХОВ!P65+Всеволожск!P65+ВЫБОРГ!P65+ГАТЧИНА!P65+КИНГИСЕПП!P65+КИРОВСК!P65+'Лодейное Поле'!P65+Ломоносов!P65+ЛУГА!P65+ПРИОЗЕРСК!P65+ТИХВИН!P65+ЭПОТРЯД!P65</f>
        <v>2013166.4809214398</v>
      </c>
      <c r="S65" s="596"/>
      <c r="T65" s="650">
        <f t="shared" si="6"/>
        <v>2013166.48092144</v>
      </c>
      <c r="U65" s="720">
        <f>ВОЛОСОВО!R65+ВОЛХОВ!R65+Всеволожск!R65+ВЫБОРГ!R65+ГАТЧИНА!R65+КИНГИСЕПП!R65+КИРОВСК!R65+'Лодейное Поле'!R65+Ломоносов!R65+ЛУГА!R65+ПРИОЗЕРСК!R65+ТИХВИН!R65+ЭПОТРЯД!R65</f>
        <v>1872</v>
      </c>
      <c r="V65" s="886">
        <f>ВОЛОСОВО!S65+ВОЛХОВ!S65+Всеволожск!S65+ВЫБОРГ!S65+ГАТЧИНА!S65+КИНГИСЕПП!S65+КИРОВСК!S65+'Лодейное Поле'!S65+Ломоносов!S65+ЛУГА!S65+ПРИОЗЕРСК!S65+ТИХВИН!S65+ЭПОТРЯД!S65</f>
        <v>4191</v>
      </c>
      <c r="W65" s="879">
        <f t="shared" si="1"/>
        <v>4191</v>
      </c>
      <c r="X65" s="879">
        <f t="shared" si="2"/>
        <v>37.45308310991957</v>
      </c>
      <c r="Y65" s="690"/>
      <c r="Z65" s="690"/>
      <c r="AA65" s="690"/>
      <c r="AB65" s="690"/>
      <c r="AC65" s="690"/>
    </row>
    <row r="66" spans="1:29" ht="12.75">
      <c r="A66" s="50"/>
      <c r="B66" s="51"/>
      <c r="C66" s="51"/>
      <c r="D66" s="52"/>
      <c r="E66" s="84"/>
      <c r="F66" s="54"/>
      <c r="G66" s="85"/>
      <c r="H66" s="55"/>
      <c r="I66" s="174" t="s">
        <v>192</v>
      </c>
      <c r="J66" s="817">
        <f>ВОЛОСОВО!J66+ВОЛХОВ!J66+Всеволожск!J66+ВЫБОРГ!J66+ГАТЧИНА!J66+КИНГИСЕПП!J66+КИРОВСК!J66+'Лодейное Поле'!J66+Ломоносов!J66+ЛУГА!J66+ПРИОЗЕРСК!J66+ТИХВИН!J66+ЭПОТРЯД!J66</f>
        <v>161309</v>
      </c>
      <c r="K66" s="310">
        <v>234.91</v>
      </c>
      <c r="L66" s="310">
        <v>0.5845</v>
      </c>
      <c r="M66" s="816">
        <v>1.04</v>
      </c>
      <c r="N66" s="803">
        <f t="shared" si="5"/>
        <v>23034455.919857197</v>
      </c>
      <c r="O66" s="819">
        <f>ВОЛОСОВО!N66+ВОЛХОВ!N66+Всеволожск!N66+ВЫБОРГ!N66+ГАТЧИНА!N66+КИНГИСЕПП!N66+КИРОВСК!N66+'Лодейное Поле'!N66+Ломоносов!N66+ЛУГА!N66+ПРИОЗЕРСК!N66+ТИХВИН!N66+ЭПОТРЯД!N66</f>
        <v>23034455.919857197</v>
      </c>
      <c r="P66" s="806">
        <f t="shared" si="0"/>
        <v>0</v>
      </c>
      <c r="Q66" s="161">
        <f>ВОЛОСОВО!O66+ВОЛХОВ!O66+Всеволожск!O66+ВЫБОРГ!O66+ГАТЧИНА!O66+КИНГИСЕПП!O66+КИРОВСК!O66+'Лодейное Поле'!O66+Ломоносов!O66+ЛУГА!O66+ПРИОЗЕРСК!O66+ТИХВИН!O66+ЭПОТРЯД!O66</f>
        <v>61484</v>
      </c>
      <c r="R66" s="647">
        <f>ВОЛОСОВО!P66+ВОЛХОВ!P66+Всеволожск!P66+ВЫБОРГ!P66+ГАТЧИНА!P66+КИНГИСЕПП!P66+КИРОВСК!P66+'Лодейное Поле'!P66+Ломоносов!P66+ЛУГА!P66+ПРИОЗЕРСК!P66+ТИХВИН!P66+ЭПОТРЯД!P66</f>
        <v>8779736.330747202</v>
      </c>
      <c r="S66" s="596"/>
      <c r="T66" s="650">
        <f t="shared" si="6"/>
        <v>8779736.330747202</v>
      </c>
      <c r="U66" s="720">
        <f>ВОЛОСОВО!R66+ВОЛХОВ!R66+Всеволожск!R66+ВЫБОРГ!R66+ГАТЧИНА!R66+КИНГИСЕПП!R66+КИРОВСК!R66+'Лодейное Поле'!R66+Ломоносов!R66+ЛУГА!R66+ПРИОЗЕРСК!R66+ТИХВИН!R66+ЭПОТРЯД!R66</f>
        <v>51863</v>
      </c>
      <c r="V66" s="886">
        <f>ВОЛОСОВО!S66+ВОЛХОВ!S66+Всеволожск!S66+ВЫБОРГ!S66+ГАТЧИНА!S66+КИНГИСЕПП!S66+КИРОВСК!S66+'Лодейное Поле'!S66+Ломоносов!S66+ЛУГА!S66+ПРИОЗЕРСК!S66+ТИХВИН!S66+ЭПОТРЯД!S66</f>
        <v>113347</v>
      </c>
      <c r="W66" s="879">
        <f t="shared" si="1"/>
        <v>113347</v>
      </c>
      <c r="X66" s="879">
        <f t="shared" si="2"/>
        <v>70.26700308104321</v>
      </c>
      <c r="Y66" s="690"/>
      <c r="Z66" s="690"/>
      <c r="AA66" s="690"/>
      <c r="AB66" s="690"/>
      <c r="AC66" s="690"/>
    </row>
    <row r="67" spans="1:29" ht="12.75">
      <c r="A67" s="50"/>
      <c r="B67" s="51"/>
      <c r="C67" s="51"/>
      <c r="D67" s="52"/>
      <c r="E67" s="84"/>
      <c r="F67" s="54"/>
      <c r="G67" s="85"/>
      <c r="H67" s="55"/>
      <c r="I67" s="174" t="s">
        <v>193</v>
      </c>
      <c r="J67" s="817">
        <f>ВОЛОСОВО!J67+ВОЛХОВ!J67+Всеволожск!J67+ВЫБОРГ!J67+ГАТЧИНА!J67+КИНГИСЕПП!J67+КИРОВСК!J67+'Лодейное Поле'!J67+Ломоносов!J67+ЛУГА!J67+ПРИОЗЕРСК!J67+ТИХВИН!J67+ЭПОТРЯД!J67</f>
        <v>3690</v>
      </c>
      <c r="K67" s="310">
        <v>234.91</v>
      </c>
      <c r="L67" s="310">
        <v>1</v>
      </c>
      <c r="M67" s="816">
        <v>1.04</v>
      </c>
      <c r="N67" s="803">
        <f t="shared" si="5"/>
        <v>901490.616</v>
      </c>
      <c r="O67" s="819">
        <f>ВОЛОСОВО!N67+ВОЛХОВ!N67+Всеволожск!N67+ВЫБОРГ!N67+ГАТЧИНА!N67+КИНГИСЕПП!N67+КИРОВСК!N67+'Лодейное Поле'!N67+Ломоносов!N67+ЛУГА!N67+ПРИОЗЕРСК!N67+ТИХВИН!N67+ЭПОТРЯД!N67</f>
        <v>901490.6159999999</v>
      </c>
      <c r="P67" s="806">
        <f aca="true" t="shared" si="7" ref="P67:P130">N67-O67</f>
        <v>0</v>
      </c>
      <c r="Q67" s="161">
        <f>ВОЛОСОВО!O67+ВОЛХОВ!O67+Всеволожск!O67+ВЫБОРГ!O67+ГАТЧИНА!O67+КИНГИСЕПП!O67+КИРОВСК!O67+'Лодейное Поле'!O67+Ломоносов!O67+ЛУГА!O67+ПРИОЗЕРСК!O67+ТИХВИН!O67+ЭПОТРЯД!O67</f>
        <v>768</v>
      </c>
      <c r="R67" s="647">
        <f>ВОЛОСОВО!P67+ВОЛХОВ!P67+Всеволожск!P67+ВЫБОРГ!P67+ГАТЧИНА!P67+КИНГИСЕПП!P67+КИРОВСК!P67+'Лодейное Поле'!P67+Ломоносов!P67+ЛУГА!P67+ПРИОЗЕРСК!P67+ТИХВИН!P67+ЭПОТРЯД!P67</f>
        <v>187627.3152</v>
      </c>
      <c r="S67" s="596"/>
      <c r="T67" s="650">
        <f t="shared" si="6"/>
        <v>187627.3152</v>
      </c>
      <c r="U67" s="720">
        <f>ВОЛОСОВО!R67+ВОЛХОВ!R67+Всеволожск!R67+ВЫБОРГ!R67+ГАТЧИНА!R67+КИНГИСЕПП!R67+КИРОВСК!R67+'Лодейное Поле'!R67+Ломоносов!R67+ЛУГА!R67+ПРИОЗЕРСК!R67+ТИХВИН!R67+ЭПОТРЯД!R67</f>
        <v>1470</v>
      </c>
      <c r="V67" s="886">
        <f>ВОЛОСОВО!S67+ВОЛХОВ!S67+Всеволожск!S67+ВЫБОРГ!S67+ГАТЧИНА!S67+КИНГИСЕПП!S67+КИРОВСК!S67+'Лодейное Поле'!S67+Ломоносов!S67+ЛУГА!S67+ПРИОЗЕРСК!S67+ТИХВИН!S67+ЭПОТРЯД!S67</f>
        <v>2238</v>
      </c>
      <c r="W67" s="879">
        <f aca="true" t="shared" si="8" ref="W67:W130">Q67+U67</f>
        <v>2238</v>
      </c>
      <c r="X67" s="879">
        <f aca="true" t="shared" si="9" ref="X67:X130">W67*100/J67</f>
        <v>60.65040650406504</v>
      </c>
      <c r="Y67" s="690"/>
      <c r="Z67" s="690"/>
      <c r="AA67" s="690"/>
      <c r="AB67" s="690"/>
      <c r="AC67" s="690"/>
    </row>
    <row r="68" spans="1:29" ht="12.75">
      <c r="A68" s="50"/>
      <c r="B68" s="51"/>
      <c r="C68" s="51"/>
      <c r="D68" s="52"/>
      <c r="E68" s="84"/>
      <c r="F68" s="54"/>
      <c r="G68" s="85"/>
      <c r="H68" s="55"/>
      <c r="I68" s="174" t="s">
        <v>194</v>
      </c>
      <c r="J68" s="817">
        <f>ВОЛОСОВО!J68+ВОЛХОВ!J68+Всеволожск!J68+ВЫБОРГ!J68+ГАТЧИНА!J68+КИНГИСЕПП!J68+КИРОВСК!J68+'Лодейное Поле'!J68+Ломоносов!J68+ЛУГА!J68+ПРИОЗЕРСК!J68+ТИХВИН!J68+ЭПОТРЯД!J68</f>
        <v>0</v>
      </c>
      <c r="K68" s="310">
        <v>234.91</v>
      </c>
      <c r="L68" s="310">
        <v>1</v>
      </c>
      <c r="M68" s="816">
        <v>1.04</v>
      </c>
      <c r="N68" s="803">
        <f t="shared" si="5"/>
        <v>0</v>
      </c>
      <c r="O68" s="819">
        <f>ВОЛОСОВО!N68+ВОЛХОВ!N68+Всеволожск!N68+ВЫБОРГ!N68+ГАТЧИНА!N68+КИНГИСЕПП!N68+КИРОВСК!N68+'Лодейное Поле'!N68+Ломоносов!N68+ЛУГА!N68+ПРИОЗЕРСК!N68+ТИХВИН!N68+ЭПОТРЯД!N68</f>
        <v>0</v>
      </c>
      <c r="P68" s="806">
        <f t="shared" si="7"/>
        <v>0</v>
      </c>
      <c r="Q68" s="161">
        <f>ВОЛОСОВО!O68+ВОЛХОВ!O68+Всеволожск!O68+ВЫБОРГ!O68+ГАТЧИНА!O68+КИНГИСЕПП!O68+КИРОВСК!O68+'Лодейное Поле'!O68+Ломоносов!O68+ЛУГА!O68+ПРИОЗЕРСК!O68+ТИХВИН!O68+ЭПОТРЯД!O68</f>
        <v>0</v>
      </c>
      <c r="R68" s="647">
        <f>ВОЛОСОВО!P68+ВОЛХОВ!P68+Всеволожск!P68+ВЫБОРГ!P68+ГАТЧИНА!P68+КИНГИСЕПП!P68+КИРОВСК!P68+'Лодейное Поле'!P68+Ломоносов!P68+ЛУГА!P68+ПРИОЗЕРСК!P68+ТИХВИН!P68+ЭПОТРЯД!P68</f>
        <v>0</v>
      </c>
      <c r="S68" s="596"/>
      <c r="T68" s="650">
        <f t="shared" si="6"/>
        <v>0</v>
      </c>
      <c r="U68" s="720">
        <f>ВОЛОСОВО!R68+ВОЛХОВ!R68+Всеволожск!R68+ВЫБОРГ!R68+ГАТЧИНА!R68+КИНГИСЕПП!R68+КИРОВСК!R68+'Лодейное Поле'!R68+Ломоносов!R68+ЛУГА!R68+ПРИОЗЕРСК!R68+ТИХВИН!R68+ЭПОТРЯД!R68</f>
        <v>0</v>
      </c>
      <c r="V68" s="886">
        <f>ВОЛОСОВО!S68+ВОЛХОВ!S68+Всеволожск!S68+ВЫБОРГ!S68+ГАТЧИНА!S68+КИНГИСЕПП!S68+КИРОВСК!S68+'Лодейное Поле'!S68+Ломоносов!S68+ЛУГА!S68+ПРИОЗЕРСК!S68+ТИХВИН!S68+ЭПОТРЯД!S68</f>
        <v>0</v>
      </c>
      <c r="W68" s="879">
        <f t="shared" si="8"/>
        <v>0</v>
      </c>
      <c r="X68" s="879" t="e">
        <f t="shared" si="9"/>
        <v>#DIV/0!</v>
      </c>
      <c r="Y68" s="690"/>
      <c r="Z68" s="690"/>
      <c r="AA68" s="690"/>
      <c r="AB68" s="690"/>
      <c r="AC68" s="690"/>
    </row>
    <row r="69" spans="1:29" ht="54.75" customHeight="1">
      <c r="A69" s="50"/>
      <c r="B69" s="51"/>
      <c r="C69" s="51"/>
      <c r="D69" s="52"/>
      <c r="E69" s="84"/>
      <c r="F69" s="54"/>
      <c r="G69" s="85"/>
      <c r="H69" s="55"/>
      <c r="I69" s="870" t="s">
        <v>384</v>
      </c>
      <c r="J69" s="862">
        <f>ВОЛОСОВО!J69+ВОЛХОВ!J69+Всеволожск!J69+ВЫБОРГ!J69+ГАТЧИНА!J69+КИНГИСЕПП!J69+КИРОВСК!J69+'Лодейное Поле'!J69+Ломоносов!J69+ЛУГА!J69+ПРИОЗЕРСК!J69+ТИХВИН!J69+ЭПОТРЯД!J69</f>
        <v>288</v>
      </c>
      <c r="K69" s="518">
        <v>234.91</v>
      </c>
      <c r="L69" s="518">
        <v>13.6</v>
      </c>
      <c r="M69" s="868">
        <v>1.04</v>
      </c>
      <c r="N69" s="869">
        <f t="shared" si="5"/>
        <v>956899.30752</v>
      </c>
      <c r="O69" s="867">
        <f>ВОЛОСОВО!N69+ВОЛХОВ!N69+Всеволожск!N69+ВЫБОРГ!N69+ГАТЧИНА!N69+КИНГИСЕПП!N69+КИРОВСК!N69+'Лодейное Поле'!N69+Ломоносов!N69+ЛУГА!N69+ПРИОЗЕРСК!N69+ТИХВИН!N69+ЭПОТРЯД!N69</f>
        <v>956899.30752</v>
      </c>
      <c r="P69" s="806">
        <f t="shared" si="7"/>
        <v>0</v>
      </c>
      <c r="Q69" s="161">
        <f>ВОЛОСОВО!O69+ВОЛХОВ!O69+Всеволожск!O69+ВЫБОРГ!O69+ГАТЧИНА!O69+КИНГИСЕПП!O69+КИРОВСК!O69+'Лодейное Поле'!O69+Ломоносов!O69+ЛУГА!O69+ПРИОЗЕРСК!O69+ТИХВИН!O69+ЭПОТРЯД!O69</f>
        <v>0</v>
      </c>
      <c r="R69" s="647">
        <f>ВОЛОСОВО!P69+ВОЛХОВ!P69+Всеволожск!P69+ВЫБОРГ!P69+ГАТЧИНА!P69+КИНГИСЕПП!P69+КИРОВСК!P69+'Лодейное Поле'!P69+Ломоносов!P69+ЛУГА!P69+ПРИОЗЕРСК!P69+ТИХВИН!P69+ЭПОТРЯД!P69</f>
        <v>0</v>
      </c>
      <c r="S69" s="596"/>
      <c r="T69" s="650">
        <f t="shared" si="6"/>
        <v>0</v>
      </c>
      <c r="U69" s="720">
        <f>ВОЛОСОВО!R69+ВОЛХОВ!R69+Всеволожск!R69+ВЫБОРГ!R69+ГАТЧИНА!R69+КИНГИСЕПП!R69+КИРОВСК!R69+'Лодейное Поле'!R69+Ломоносов!R69+ЛУГА!R69+ПРИОЗЕРСК!R69+ТИХВИН!R69+ЭПОТРЯД!R69</f>
        <v>96</v>
      </c>
      <c r="V69" s="886">
        <f>ВОЛОСОВО!S69+ВОЛХОВ!S69+Всеволожск!S69+ВЫБОРГ!S69+ГАТЧИНА!S69+КИНГИСЕПП!S69+КИРОВСК!S69+'Лодейное Поле'!S69+Ломоносов!S69+ЛУГА!S69+ПРИОЗЕРСК!S69+ТИХВИН!S69+ЭПОТРЯД!S69</f>
        <v>96</v>
      </c>
      <c r="W69" s="879">
        <f t="shared" si="8"/>
        <v>96</v>
      </c>
      <c r="X69" s="879">
        <f t="shared" si="9"/>
        <v>33.333333333333336</v>
      </c>
      <c r="Y69" s="690"/>
      <c r="Z69" s="690"/>
      <c r="AA69" s="690"/>
      <c r="AB69" s="690"/>
      <c r="AC69" s="690"/>
    </row>
    <row r="70" spans="1:29" ht="12.75">
      <c r="A70" s="50"/>
      <c r="B70" s="51"/>
      <c r="C70" s="51"/>
      <c r="D70" s="52"/>
      <c r="E70" s="84"/>
      <c r="F70" s="54"/>
      <c r="G70" s="85"/>
      <c r="H70" s="55"/>
      <c r="I70" s="174" t="s">
        <v>262</v>
      </c>
      <c r="J70" s="817">
        <f>ВОЛОСОВО!J70+ВОЛХОВ!J70+Всеволожск!J70+ВЫБОРГ!J70+ГАТЧИНА!J70+КИНГИСЕПП!J70+КИРОВСК!J70+'Лодейное Поле'!J70+Ломоносов!J70+ЛУГА!J70+ПРИОЗЕРСК!J70+ТИХВИН!J70+ЭПОТРЯД!J70</f>
        <v>690</v>
      </c>
      <c r="K70" s="310">
        <v>234.91</v>
      </c>
      <c r="L70" s="310">
        <v>1</v>
      </c>
      <c r="M70" s="816">
        <v>1.04</v>
      </c>
      <c r="N70" s="803">
        <f t="shared" si="5"/>
        <v>168571.416</v>
      </c>
      <c r="O70" s="819">
        <f>ВОЛОСОВО!N70+ВОЛХОВ!N70+Всеволожск!N70+ВЫБОРГ!N70+ГАТЧИНА!N70+КИНГИСЕПП!N70+КИРОВСК!N70+'Лодейное Поле'!N70+Ломоносов!N70+ЛУГА!N70+ПРИОЗЕРСК!N70+ТИХВИН!N70+ЭПОТРЯД!N70</f>
        <v>168571.416</v>
      </c>
      <c r="P70" s="806">
        <f t="shared" si="7"/>
        <v>0</v>
      </c>
      <c r="Q70" s="161">
        <f>ВОЛОСОВО!O70+ВОЛХОВ!O70+Всеволожск!O70+ВЫБОРГ!O70+ГАТЧИНА!O70+КИНГИСЕПП!O70+КИРОВСК!O70+'Лодейное Поле'!O70+Ломоносов!O70+ЛУГА!O70+ПРИОЗЕРСК!O70+ТИХВИН!O70+ЭПОТРЯД!O70</f>
        <v>0</v>
      </c>
      <c r="R70" s="647">
        <f>ВОЛОСОВО!P70+ВОЛХОВ!P70+Всеволожск!P70+ВЫБОРГ!P70+ГАТЧИНА!P70+КИНГИСЕПП!P70+КИРОВСК!P70+'Лодейное Поле'!P70+Ломоносов!P70+ЛУГА!P70+ПРИОЗЕРСК!P70+ТИХВИН!P70+ЭПОТРЯД!P70</f>
        <v>0</v>
      </c>
      <c r="S70" s="596"/>
      <c r="T70" s="650">
        <f t="shared" si="6"/>
        <v>0</v>
      </c>
      <c r="U70" s="720">
        <f>ВОЛОСОВО!R70+ВОЛХОВ!R70+Всеволожск!R70+ВЫБОРГ!R70+ГАТЧИНА!R70+КИНГИСЕПП!R70+КИРОВСК!R70+'Лодейное Поле'!R70+Ломоносов!R70+ЛУГА!R70+ПРИОЗЕРСК!R70+ТИХВИН!R70+ЭПОТРЯД!R70</f>
        <v>45</v>
      </c>
      <c r="V70" s="886">
        <f>ВОЛОСОВО!S70+ВОЛХОВ!S70+Всеволожск!S70+ВЫБОРГ!S70+ГАТЧИНА!S70+КИНГИСЕПП!S70+КИРОВСК!S70+'Лодейное Поле'!S70+Ломоносов!S70+ЛУГА!S70+ПРИОЗЕРСК!S70+ТИХВИН!S70+ЭПОТРЯД!S70</f>
        <v>45</v>
      </c>
      <c r="W70" s="879">
        <f t="shared" si="8"/>
        <v>45</v>
      </c>
      <c r="X70" s="879">
        <f t="shared" si="9"/>
        <v>6.521739130434782</v>
      </c>
      <c r="Y70" s="690"/>
      <c r="Z70" s="690"/>
      <c r="AA70" s="690"/>
      <c r="AB70" s="690"/>
      <c r="AC70" s="690"/>
    </row>
    <row r="71" spans="1:29" ht="12.75">
      <c r="A71" s="50"/>
      <c r="B71" s="51"/>
      <c r="C71" s="51"/>
      <c r="D71" s="52"/>
      <c r="E71" s="84"/>
      <c r="F71" s="54"/>
      <c r="G71" s="85"/>
      <c r="H71" s="55"/>
      <c r="I71" s="174" t="s">
        <v>263</v>
      </c>
      <c r="J71" s="817">
        <f>ВОЛОСОВО!J71+ВОЛХОВ!J71+Всеволожск!J71+ВЫБОРГ!J71+ГАТЧИНА!J71+КИНГИСЕПП!J71+КИРОВСК!J71+'Лодейное Поле'!J71+Ломоносов!J71+ЛУГА!J71+ПРИОЗЕРСК!J71+ТИХВИН!J71+ЭПОТРЯД!J71</f>
        <v>690</v>
      </c>
      <c r="K71" s="310">
        <v>234.91</v>
      </c>
      <c r="L71" s="310">
        <v>1</v>
      </c>
      <c r="M71" s="816">
        <v>1.04</v>
      </c>
      <c r="N71" s="803">
        <f t="shared" si="5"/>
        <v>168571.416</v>
      </c>
      <c r="O71" s="819">
        <f>ВОЛОСОВО!N71+ВОЛХОВ!N71+Всеволожск!N71+ВЫБОРГ!N71+ГАТЧИНА!N71+КИНГИСЕПП!N71+КИРОВСК!N71+'Лодейное Поле'!N71+Ломоносов!N71+ЛУГА!N71+ПРИОЗЕРСК!N71+ТИХВИН!N71+ЭПОТРЯД!N71</f>
        <v>168571.416</v>
      </c>
      <c r="P71" s="806">
        <f t="shared" si="7"/>
        <v>0</v>
      </c>
      <c r="Q71" s="161">
        <f>ВОЛОСОВО!O71+ВОЛХОВ!O71+Всеволожск!O71+ВЫБОРГ!O71+ГАТЧИНА!O71+КИНГИСЕПП!O71+КИРОВСК!O71+'Лодейное Поле'!O71+Ломоносов!O71+ЛУГА!O71+ПРИОЗЕРСК!O71+ТИХВИН!O71+ЭПОТРЯД!O71</f>
        <v>0</v>
      </c>
      <c r="R71" s="647">
        <f>ВОЛОСОВО!P71+ВОЛХОВ!P71+Всеволожск!P71+ВЫБОРГ!P71+ГАТЧИНА!P71+КИНГИСЕПП!P71+КИРОВСК!P71+'Лодейное Поле'!P71+Ломоносов!P71+ЛУГА!P71+ПРИОЗЕРСК!P71+ТИХВИН!P71+ЭПОТРЯД!P71</f>
        <v>0</v>
      </c>
      <c r="S71" s="596"/>
      <c r="T71" s="650">
        <f t="shared" si="6"/>
        <v>0</v>
      </c>
      <c r="U71" s="720">
        <f>ВОЛОСОВО!R71+ВОЛХОВ!R71+Всеволожск!R71+ВЫБОРГ!R71+ГАТЧИНА!R71+КИНГИСЕПП!R71+КИРОВСК!R71+'Лодейное Поле'!R71+Ломоносов!R71+ЛУГА!R71+ПРИОЗЕРСК!R71+ТИХВИН!R71+ЭПОТРЯД!R71</f>
        <v>45</v>
      </c>
      <c r="V71" s="886">
        <f>ВОЛОСОВО!S71+ВОЛХОВ!S71+Всеволожск!S71+ВЫБОРГ!S71+ГАТЧИНА!S71+КИНГИСЕПП!S71+КИРОВСК!S71+'Лодейное Поле'!S71+Ломоносов!S71+ЛУГА!S71+ПРИОЗЕРСК!S71+ТИХВИН!S71+ЭПОТРЯД!S71</f>
        <v>45</v>
      </c>
      <c r="W71" s="879">
        <f t="shared" si="8"/>
        <v>45</v>
      </c>
      <c r="X71" s="879">
        <f t="shared" si="9"/>
        <v>6.521739130434782</v>
      </c>
      <c r="Y71" s="690"/>
      <c r="Z71" s="690"/>
      <c r="AA71" s="690"/>
      <c r="AB71" s="690"/>
      <c r="AC71" s="690"/>
    </row>
    <row r="72" spans="1:29" ht="12.75">
      <c r="A72" s="50"/>
      <c r="B72" s="51"/>
      <c r="C72" s="51"/>
      <c r="D72" s="52"/>
      <c r="E72" s="84"/>
      <c r="F72" s="54"/>
      <c r="G72" s="85"/>
      <c r="H72" s="55"/>
      <c r="I72" s="174" t="s">
        <v>264</v>
      </c>
      <c r="J72" s="817">
        <f>ВОЛОСОВО!J72+ВОЛХОВ!J72+Всеволожск!J72+ВЫБОРГ!J72+ГАТЧИНА!J72+КИНГИСЕПП!J72+КИРОВСК!J72+'Лодейное Поле'!J72+Ломоносов!J72+ЛУГА!J72+ПРИОЗЕРСК!J72+ТИХВИН!J72+ЭПОТРЯД!J72</f>
        <v>690</v>
      </c>
      <c r="K72" s="310">
        <v>234.91</v>
      </c>
      <c r="L72" s="310">
        <v>1</v>
      </c>
      <c r="M72" s="816">
        <v>1.04</v>
      </c>
      <c r="N72" s="803">
        <f t="shared" si="5"/>
        <v>168571.416</v>
      </c>
      <c r="O72" s="819">
        <f>ВОЛОСОВО!N72+ВОЛХОВ!N72+Всеволожск!N72+ВЫБОРГ!N72+ГАТЧИНА!N72+КИНГИСЕПП!N72+КИРОВСК!N72+'Лодейное Поле'!N72+Ломоносов!N72+ЛУГА!N72+ПРИОЗЕРСК!N72+ТИХВИН!N72+ЭПОТРЯД!N72</f>
        <v>168571.416</v>
      </c>
      <c r="P72" s="806">
        <f t="shared" si="7"/>
        <v>0</v>
      </c>
      <c r="Q72" s="161">
        <f>ВОЛОСОВО!O72+ВОЛХОВ!O72+Всеволожск!O72+ВЫБОРГ!O72+ГАТЧИНА!O72+КИНГИСЕПП!O72+КИРОВСК!O72+'Лодейное Поле'!O72+Ломоносов!O72+ЛУГА!O72+ПРИОЗЕРСК!O72+ТИХВИН!O72+ЭПОТРЯД!O72</f>
        <v>0</v>
      </c>
      <c r="R72" s="647">
        <f>ВОЛОСОВО!P72+ВОЛХОВ!P72+Всеволожск!P72+ВЫБОРГ!P72+ГАТЧИНА!P72+КИНГИСЕПП!P72+КИРОВСК!P72+'Лодейное Поле'!P72+Ломоносов!P72+ЛУГА!P72+ПРИОЗЕРСК!P72+ТИХВИН!P72+ЭПОТРЯД!P72</f>
        <v>0</v>
      </c>
      <c r="S72" s="596"/>
      <c r="T72" s="650">
        <f t="shared" si="6"/>
        <v>0</v>
      </c>
      <c r="U72" s="720">
        <f>ВОЛОСОВО!R72+ВОЛХОВ!R72+Всеволожск!R72+ВЫБОРГ!R72+ГАТЧИНА!R72+КИНГИСЕПП!R72+КИРОВСК!R72+'Лодейное Поле'!R72+Ломоносов!R72+ЛУГА!R72+ПРИОЗЕРСК!R72+ТИХВИН!R72+ЭПОТРЯД!R72</f>
        <v>45</v>
      </c>
      <c r="V72" s="886">
        <f>ВОЛОСОВО!S72+ВОЛХОВ!S72+Всеволожск!S72+ВЫБОРГ!S72+ГАТЧИНА!S72+КИНГИСЕПП!S72+КИРОВСК!S72+'Лодейное Поле'!S72+Ломоносов!S72+ЛУГА!S72+ПРИОЗЕРСК!S72+ТИХВИН!S72+ЭПОТРЯД!S72</f>
        <v>45</v>
      </c>
      <c r="W72" s="879">
        <f t="shared" si="8"/>
        <v>45</v>
      </c>
      <c r="X72" s="879">
        <f t="shared" si="9"/>
        <v>6.521739130434782</v>
      </c>
      <c r="Y72" s="690"/>
      <c r="Z72" s="690"/>
      <c r="AA72" s="690"/>
      <c r="AB72" s="690"/>
      <c r="AC72" s="690"/>
    </row>
    <row r="73" spans="1:29" ht="12.75">
      <c r="A73" s="50"/>
      <c r="B73" s="51"/>
      <c r="C73" s="51"/>
      <c r="D73" s="52"/>
      <c r="E73" s="84"/>
      <c r="F73" s="54"/>
      <c r="G73" s="85"/>
      <c r="H73" s="55"/>
      <c r="I73" s="174" t="s">
        <v>198</v>
      </c>
      <c r="J73" s="817">
        <f>ВОЛОСОВО!J73+ВОЛХОВ!J73+Всеволожск!J73+ВЫБОРГ!J73+ГАТЧИНА!J73+КИНГИСЕПП!J73+КИРОВСК!J73+'Лодейное Поле'!J73+Ломоносов!J73+ЛУГА!J73+ПРИОЗЕРСК!J73+ТИХВИН!J73+ЭПОТРЯД!J73</f>
        <v>0</v>
      </c>
      <c r="K73" s="310">
        <v>234.91</v>
      </c>
      <c r="L73" s="310">
        <v>1</v>
      </c>
      <c r="M73" s="816">
        <v>1.04</v>
      </c>
      <c r="N73" s="803">
        <f t="shared" si="5"/>
        <v>0</v>
      </c>
      <c r="O73" s="819">
        <f>ВОЛОСОВО!N73+ВОЛХОВ!N73+Всеволожск!N73+ВЫБОРГ!N73+ГАТЧИНА!N73+КИНГИСЕПП!N73+КИРОВСК!N73+'Лодейное Поле'!N73+Ломоносов!N73+ЛУГА!N73+ПРИОЗЕРСК!N73+ТИХВИН!N73+ЭПОТРЯД!N73</f>
        <v>0</v>
      </c>
      <c r="P73" s="806">
        <f t="shared" si="7"/>
        <v>0</v>
      </c>
      <c r="Q73" s="161">
        <f>ВОЛОСОВО!O73+ВОЛХОВ!O73+Всеволожск!O73+ВЫБОРГ!O73+ГАТЧИНА!O73+КИНГИСЕПП!O73+КИРОВСК!O73+'Лодейное Поле'!O73+Ломоносов!O73+ЛУГА!O73+ПРИОЗЕРСК!O73+ТИХВИН!O73+ЭПОТРЯД!O73</f>
        <v>0</v>
      </c>
      <c r="R73" s="647">
        <f>ВОЛОСОВО!P73+ВОЛХОВ!P73+Всеволожск!P73+ВЫБОРГ!P73+ГАТЧИНА!P73+КИНГИСЕПП!P73+КИРОВСК!P73+'Лодейное Поле'!P73+Ломоносов!P73+ЛУГА!P73+ПРИОЗЕРСК!P73+ТИХВИН!P73+ЭПОТРЯД!P73</f>
        <v>0</v>
      </c>
      <c r="S73" s="596"/>
      <c r="T73" s="650">
        <f t="shared" si="6"/>
        <v>0</v>
      </c>
      <c r="U73" s="720">
        <f>ВОЛОСОВО!R73+ВОЛХОВ!R73+Всеволожск!R73+ВЫБОРГ!R73+ГАТЧИНА!R73+КИНГИСЕПП!R73+КИРОВСК!R73+'Лодейное Поле'!R73+Ломоносов!R73+ЛУГА!R73+ПРИОЗЕРСК!R73+ТИХВИН!R73+ЭПОТРЯД!R73</f>
        <v>0</v>
      </c>
      <c r="V73" s="886">
        <f>ВОЛОСОВО!S73+ВОЛХОВ!S73+Всеволожск!S73+ВЫБОРГ!S73+ГАТЧИНА!S73+КИНГИСЕПП!S73+КИРОВСК!S73+'Лодейное Поле'!S73+Ломоносов!S73+ЛУГА!S73+ПРИОЗЕРСК!S73+ТИХВИН!S73+ЭПОТРЯД!S73</f>
        <v>0</v>
      </c>
      <c r="W73" s="879">
        <f t="shared" si="8"/>
        <v>0</v>
      </c>
      <c r="X73" s="879" t="e">
        <f t="shared" si="9"/>
        <v>#DIV/0!</v>
      </c>
      <c r="Y73" s="690"/>
      <c r="Z73" s="690"/>
      <c r="AA73" s="690"/>
      <c r="AB73" s="690"/>
      <c r="AC73" s="690"/>
    </row>
    <row r="74" spans="1:29" ht="12.75">
      <c r="A74" s="50"/>
      <c r="B74" s="51"/>
      <c r="C74" s="51"/>
      <c r="D74" s="52"/>
      <c r="E74" s="84"/>
      <c r="F74" s="54"/>
      <c r="G74" s="85"/>
      <c r="H74" s="55"/>
      <c r="I74" s="174" t="s">
        <v>199</v>
      </c>
      <c r="J74" s="817">
        <f>ВОЛОСОВО!J74+ВОЛХОВ!J74+Всеволожск!J74+ВЫБОРГ!J74+ГАТЧИНА!J74+КИНГИСЕПП!J74+КИРОВСК!J74+'Лодейное Поле'!J74+Ломоносов!J74+ЛУГА!J74+ПРИОЗЕРСК!J74+ТИХВИН!J74+ЭПОТРЯД!J74</f>
        <v>1824</v>
      </c>
      <c r="K74" s="310">
        <v>234.91</v>
      </c>
      <c r="L74" s="310">
        <v>5.5814</v>
      </c>
      <c r="M74" s="816">
        <v>1.04</v>
      </c>
      <c r="N74" s="803">
        <f t="shared" si="5"/>
        <v>2487154.85551104</v>
      </c>
      <c r="O74" s="819">
        <f>ВОЛОСОВО!N74+ВОЛХОВ!N74+Всеволожск!N74+ВЫБОРГ!N74+ГАТЧИНА!N74+КИНГИСЕПП!N74+КИРОВСК!N74+'Лодейное Поле'!N74+Ломоносов!N74+ЛУГА!N74+ПРИОЗЕРСК!N74+ТИХВИН!N74+ЭПОТРЯД!N74</f>
        <v>2487154.85551104</v>
      </c>
      <c r="P74" s="806">
        <f t="shared" si="7"/>
        <v>0</v>
      </c>
      <c r="Q74" s="161">
        <f>ВОЛОСОВО!O74+ВОЛХОВ!O74+Всеволожск!O74+ВЫБОРГ!O74+ГАТЧИНА!O74+КИНГИСЕПП!O74+КИРОВСК!O74+'Лодейное Поле'!O74+Ломоносов!O74+ЛУГА!O74+ПРИОЗЕРСК!O74+ТИХВИН!O74+ЭПОТРЯД!O74</f>
        <v>313</v>
      </c>
      <c r="R74" s="647">
        <f>ВОЛОСОВО!P74+ВОЛХОВ!P74+Всеволожск!P74+ВЫБОРГ!P74+ГАТЧИНА!P74+КИНГИСЕПП!P74+КИРОВСК!P74+'Лодейное Поле'!P74+Ломоносов!P74+ЛУГА!P74+ПРИОЗЕРСК!P74+ТИХВИН!P74+ЭПОТРЯД!P74</f>
        <v>426797.95492048</v>
      </c>
      <c r="S74" s="596"/>
      <c r="T74" s="650">
        <f t="shared" si="6"/>
        <v>426797.95492048</v>
      </c>
      <c r="U74" s="720">
        <f>ВОЛОСОВО!R74+ВОЛХОВ!R74+Всеволожск!R74+ВЫБОРГ!R74+ГАТЧИНА!R74+КИНГИСЕПП!R74+КИРОВСК!R74+'Лодейное Поле'!R74+Ломоносов!R74+ЛУГА!R74+ПРИОЗЕРСК!R74+ТИХВИН!R74+ЭПОТРЯД!R74</f>
        <v>392</v>
      </c>
      <c r="V74" s="886">
        <f>ВОЛОСОВО!S74+ВОЛХОВ!S74+Всеволожск!S74+ВЫБОРГ!S74+ГАТЧИНА!S74+КИНГИСЕПП!S74+КИРОВСК!S74+'Лодейное Поле'!S74+Ломоносов!S74+ЛУГА!S74+ПРИОЗЕРСК!S74+ТИХВИН!S74+ЭПОТРЯД!S74</f>
        <v>705</v>
      </c>
      <c r="W74" s="879">
        <f t="shared" si="8"/>
        <v>705</v>
      </c>
      <c r="X74" s="879">
        <f t="shared" si="9"/>
        <v>38.651315789473685</v>
      </c>
      <c r="Y74" s="690"/>
      <c r="Z74" s="690"/>
      <c r="AA74" s="690"/>
      <c r="AB74" s="690"/>
      <c r="AC74" s="690"/>
    </row>
    <row r="75" spans="1:29" ht="12.75">
      <c r="A75" s="50"/>
      <c r="B75" s="51"/>
      <c r="C75" s="51"/>
      <c r="D75" s="52"/>
      <c r="E75" s="84"/>
      <c r="F75" s="54"/>
      <c r="G75" s="85"/>
      <c r="H75" s="55"/>
      <c r="I75" s="174" t="s">
        <v>200</v>
      </c>
      <c r="J75" s="817">
        <f>ВОЛОСОВО!J75+ВОЛХОВ!J75+Всеволожск!J75+ВЫБОРГ!J75+ГАТЧИНА!J75+КИНГИСЕПП!J75+КИРОВСК!J75+'Лодейное Поле'!J75+Ломоносов!J75+ЛУГА!J75+ПРИОЗЕРСК!J75+ТИХВИН!J75+ЭПОТРЯД!J75</f>
        <v>10357</v>
      </c>
      <c r="K75" s="310">
        <v>234.91</v>
      </c>
      <c r="L75" s="318">
        <v>9.6655</v>
      </c>
      <c r="M75" s="816">
        <v>1.04</v>
      </c>
      <c r="N75" s="803">
        <f t="shared" si="5"/>
        <v>24456434.7247844</v>
      </c>
      <c r="O75" s="819">
        <f>ВОЛОСОВО!N75+ВОЛХОВ!N75+Всеволожск!N75+ВЫБОРГ!N75+ГАТЧИНА!N75+КИНГИСЕПП!N75+КИРОВСК!N75+'Лодейное Поле'!N75+Ломоносов!N75+ЛУГА!N75+ПРИОЗЕРСК!N75+ТИХВИН!N75+ЭПОТРЯД!N75</f>
        <v>24456434.7247844</v>
      </c>
      <c r="P75" s="806">
        <f t="shared" si="7"/>
        <v>0</v>
      </c>
      <c r="Q75" s="161">
        <f>ВОЛОСОВО!O75+ВОЛХОВ!O75+Всеволожск!O75+ВЫБОРГ!O75+ГАТЧИНА!O75+КИНГИСЕПП!O75+КИРОВСК!O75+'Лодейное Поле'!O75+Ломоносов!O75+ЛУГА!O75+ПРИОЗЕРСК!O75+ТИХВИН!O75+ЭПОТРЯД!O75</f>
        <v>1691</v>
      </c>
      <c r="R75" s="647">
        <f>ВОЛОСОВО!P75+ВОЛХОВ!P75+Всеволожск!P75+ВЫБОРГ!P75+ГАТЧИНА!P75+КИНГИСЕПП!P75+КИРОВСК!P75+'Лодейное Поле'!P75+Ломоносов!P75+ЛУГА!P75+ПРИОЗЕРСК!P75+ТИХВИН!P75+ЭПОТРЯД!P75</f>
        <v>3993031.8740572003</v>
      </c>
      <c r="S75" s="596"/>
      <c r="T75" s="650">
        <f t="shared" si="6"/>
        <v>3993031.8740572003</v>
      </c>
      <c r="U75" s="720">
        <f>ВОЛОСОВО!R75+ВОЛХОВ!R75+Всеволожск!R75+ВЫБОРГ!R75+ГАТЧИНА!R75+КИНГИСЕПП!R75+КИРОВСК!R75+'Лодейное Поле'!R75+Ломоносов!R75+ЛУГА!R75+ПРИОЗЕРСК!R75+ТИХВИН!R75+ЭПОТРЯД!R75</f>
        <v>1617</v>
      </c>
      <c r="V75" s="886">
        <f>ВОЛОСОВО!S75+ВОЛХОВ!S75+Всеволожск!S75+ВЫБОРГ!S75+ГАТЧИНА!S75+КИНГИСЕПП!S75+КИРОВСК!S75+'Лодейное Поле'!S75+Ломоносов!S75+ЛУГА!S75+ПРИОЗЕРСК!S75+ТИХВИН!S75+ЭПОТРЯД!S75</f>
        <v>3308</v>
      </c>
      <c r="W75" s="879">
        <f t="shared" si="8"/>
        <v>3308</v>
      </c>
      <c r="X75" s="879">
        <f t="shared" si="9"/>
        <v>31.939750893115768</v>
      </c>
      <c r="Y75" s="690"/>
      <c r="Z75" s="690"/>
      <c r="AA75" s="690"/>
      <c r="AB75" s="690"/>
      <c r="AC75" s="690"/>
    </row>
    <row r="76" spans="1:29" ht="12.75">
      <c r="A76" s="50"/>
      <c r="B76" s="51"/>
      <c r="C76" s="51"/>
      <c r="D76" s="52"/>
      <c r="E76" s="84"/>
      <c r="F76" s="54"/>
      <c r="G76" s="85"/>
      <c r="H76" s="55"/>
      <c r="I76" s="174" t="s">
        <v>201</v>
      </c>
      <c r="J76" s="817">
        <f>ВОЛОСОВО!J76+ВОЛХОВ!J76+Всеволожск!J76+ВЫБОРГ!J76+ГАТЧИНА!J76+КИНГИСЕПП!J76+КИРОВСК!J76+'Лодейное Поле'!J76+Ломоносов!J76+ЛУГА!J76+ПРИОЗЕРСК!J76+ТИХВИН!J76+ЭПОТРЯД!J76</f>
        <v>808</v>
      </c>
      <c r="K76" s="310">
        <v>234.91</v>
      </c>
      <c r="L76" s="518">
        <v>1.83</v>
      </c>
      <c r="M76" s="816">
        <v>1.04</v>
      </c>
      <c r="N76" s="803">
        <f t="shared" si="5"/>
        <v>361241.215296</v>
      </c>
      <c r="O76" s="819">
        <f>ВОЛОСОВО!N76+ВОЛХОВ!N76+Всеволожск!N76+ВЫБОРГ!N76+ГАТЧИНА!N76+КИНГИСЕПП!N76+КИРОВСК!N76+'Лодейное Поле'!N76+Ломоносов!N76+ЛУГА!N76+ПРИОЗЕРСК!N76+ТИХВИН!N76+ЭПОТРЯД!N76</f>
        <v>361241.215296</v>
      </c>
      <c r="P76" s="806">
        <f t="shared" si="7"/>
        <v>0</v>
      </c>
      <c r="Q76" s="161">
        <f>ВОЛОСОВО!O76+ВОЛХОВ!O76+Всеволожск!O76+ВЫБОРГ!O76+ГАТЧИНА!O76+КИНГИСЕПП!O76+КИРОВСК!O76+'Лодейное Поле'!O76+Ломоносов!O76+ЛУГА!O76+ПРИОЗЕРСК!O76+ТИХВИН!O76+ЭПОТРЯД!O76</f>
        <v>164</v>
      </c>
      <c r="R76" s="647">
        <f>ВОЛОСОВО!P76+ВОЛХОВ!P76+Всеволожск!P76+ВЫБОРГ!P76+ГАТЧИНА!P76+КИНГИСЕПП!P76+КИРОВСК!P76+'Лодейное Поле'!P76+Ломоносов!P76+ЛУГА!P76+ПРИОЗЕРСК!P76+ТИХВИН!P76+ЭПОТРЯД!P76</f>
        <v>73321.236768</v>
      </c>
      <c r="S76" s="596"/>
      <c r="T76" s="650">
        <f t="shared" si="6"/>
        <v>73321.23676800002</v>
      </c>
      <c r="U76" s="720">
        <f>ВОЛОСОВО!R76+ВОЛХОВ!R76+Всеволожск!R76+ВЫБОРГ!R76+ГАТЧИНА!R76+КИНГИСЕПП!R76+КИРОВСК!R76+'Лодейное Поле'!R76+Ломоносов!R76+ЛУГА!R76+ПРИОЗЕРСК!R76+ТИХВИН!R76+ЭПОТРЯД!R76</f>
        <v>213</v>
      </c>
      <c r="V76" s="886">
        <f>ВОЛОСОВО!S76+ВОЛХОВ!S76+Всеволожск!S76+ВЫБОРГ!S76+ГАТЧИНА!S76+КИНГИСЕПП!S76+КИРОВСК!S76+'Лодейное Поле'!S76+Ломоносов!S76+ЛУГА!S76+ПРИОЗЕРСК!S76+ТИХВИН!S76+ЭПОТРЯД!S76</f>
        <v>377</v>
      </c>
      <c r="W76" s="879">
        <f t="shared" si="8"/>
        <v>377</v>
      </c>
      <c r="X76" s="879">
        <f t="shared" si="9"/>
        <v>46.65841584158416</v>
      </c>
      <c r="Y76" s="690"/>
      <c r="Z76" s="690"/>
      <c r="AA76" s="690"/>
      <c r="AB76" s="690"/>
      <c r="AC76" s="690"/>
    </row>
    <row r="77" spans="1:29" ht="12.75">
      <c r="A77" s="50"/>
      <c r="B77" s="51"/>
      <c r="C77" s="51"/>
      <c r="D77" s="52"/>
      <c r="E77" s="84"/>
      <c r="F77" s="54"/>
      <c r="G77" s="85"/>
      <c r="H77" s="55"/>
      <c r="I77" s="174" t="s">
        <v>85</v>
      </c>
      <c r="J77" s="817">
        <f>ВОЛОСОВО!J77+ВОЛХОВ!J77+Всеволожск!J77+ВЫБОРГ!J77+ГАТЧИНА!J77+КИНГИСЕПП!J77+КИРОВСК!J77+'Лодейное Поле'!J77+Ломоносов!J77+ЛУГА!J77+ПРИОЗЕРСК!J77+ТИХВИН!J77+ЭПОТРЯД!J77</f>
        <v>354</v>
      </c>
      <c r="K77" s="310">
        <v>234.91</v>
      </c>
      <c r="L77" s="310">
        <v>2.2829</v>
      </c>
      <c r="M77" s="816">
        <v>1.04</v>
      </c>
      <c r="N77" s="803">
        <f t="shared" si="5"/>
        <v>197435.38651824</v>
      </c>
      <c r="O77" s="819">
        <f>ВОЛОСОВО!N77+ВОЛХОВ!N77+Всеволожск!N77+ВЫБОРГ!N77+ГАТЧИНА!N77+КИНГИСЕПП!N77+КИРОВСК!N77+'Лодейное Поле'!N77+Ломоносов!N77+ЛУГА!N77+ПРИОЗЕРСК!N77+ТИХВИН!N77+ЭПОТРЯД!N77</f>
        <v>197435.38651824003</v>
      </c>
      <c r="P77" s="806">
        <f t="shared" si="7"/>
        <v>0</v>
      </c>
      <c r="Q77" s="161">
        <f>ВОЛОСОВО!O77+ВОЛХОВ!O77+Всеволожск!O77+ВЫБОРГ!O77+ГАТЧИНА!O77+КИНГИСЕПП!O77+КИРОВСК!O77+'Лодейное Поле'!O77+Ломоносов!O77+ЛУГА!O77+ПРИОЗЕРСК!O77+ТИХВИН!O77+ЭПОТРЯД!O77</f>
        <v>70</v>
      </c>
      <c r="R77" s="647">
        <f>ВОЛОСОВО!P77+ВОЛХОВ!P77+Всеволожск!P77+ВЫБОРГ!P77+ГАТЧИНА!P77+КИНГИСЕПП!P77+КИРОВСК!P77+'Лодейное Поле'!P77+Ломоносов!P77+ЛУГА!P77+ПРИОЗЕРСК!P77+ТИХВИН!P77+ЭПОТРЯД!P77</f>
        <v>39040.89563920001</v>
      </c>
      <c r="S77" s="596"/>
      <c r="T77" s="650">
        <f t="shared" si="6"/>
        <v>39040.89563920001</v>
      </c>
      <c r="U77" s="720">
        <f>ВОЛОСОВО!R77+ВОЛХОВ!R77+Всеволожск!R77+ВЫБОРГ!R77+ГАТЧИНА!R77+КИНГИСЕПП!R77+КИРОВСК!R77+'Лодейное Поле'!R77+Ломоносов!R77+ЛУГА!R77+ПРИОЗЕРСК!R77+ТИХВИН!R77+ЭПОТРЯД!R77</f>
        <v>87</v>
      </c>
      <c r="V77" s="886">
        <f>ВОЛОСОВО!S77+ВОЛХОВ!S77+Всеволожск!S77+ВЫБОРГ!S77+ГАТЧИНА!S77+КИНГИСЕПП!S77+КИРОВСК!S77+'Лодейное Поле'!S77+Ломоносов!S77+ЛУГА!S77+ПРИОЗЕРСК!S77+ТИХВИН!S77+ЭПОТРЯД!S77</f>
        <v>157</v>
      </c>
      <c r="W77" s="879">
        <f t="shared" si="8"/>
        <v>157</v>
      </c>
      <c r="X77" s="879">
        <f t="shared" si="9"/>
        <v>44.35028248587571</v>
      </c>
      <c r="Y77" s="690"/>
      <c r="Z77" s="690"/>
      <c r="AA77" s="690"/>
      <c r="AB77" s="690"/>
      <c r="AC77" s="690"/>
    </row>
    <row r="78" spans="1:29" ht="12.75">
      <c r="A78" s="50"/>
      <c r="B78" s="51"/>
      <c r="C78" s="51"/>
      <c r="D78" s="52"/>
      <c r="E78" s="84"/>
      <c r="F78" s="54"/>
      <c r="G78" s="85"/>
      <c r="H78" s="55"/>
      <c r="I78" s="174" t="s">
        <v>86</v>
      </c>
      <c r="J78" s="817">
        <f>ВОЛОСОВО!J78+ВОЛХОВ!J78+Всеволожск!J78+ВЫБОРГ!J78+ГАТЧИНА!J78+КИНГИСЕПП!J78+КИРОВСК!J78+'Лодейное Поле'!J78+Ломоносов!J78+ЛУГА!J78+ПРИОЗЕРСК!J78+ТИХВИН!J78+ЭПОТРЯД!J78</f>
        <v>780</v>
      </c>
      <c r="K78" s="310">
        <v>234.91</v>
      </c>
      <c r="L78" s="318">
        <v>1</v>
      </c>
      <c r="M78" s="816">
        <v>1.04</v>
      </c>
      <c r="N78" s="803">
        <f t="shared" si="5"/>
        <v>190558.992</v>
      </c>
      <c r="O78" s="819">
        <f>ВОЛОСОВО!N78+ВОЛХОВ!N78+Всеволожск!N78+ВЫБОРГ!N78+ГАТЧИНА!N78+КИНГИСЕПП!N78+КИРОВСК!N78+'Лодейное Поле'!N78+Ломоносов!N78+ЛУГА!N78+ПРИОЗЕРСК!N78+ТИХВИН!N78+ЭПОТРЯД!N78</f>
        <v>190558.992</v>
      </c>
      <c r="P78" s="806">
        <f t="shared" si="7"/>
        <v>0</v>
      </c>
      <c r="Q78" s="161">
        <f>ВОЛОСОВО!O78+ВОЛХОВ!O78+Всеволожск!O78+ВЫБОРГ!O78+ГАТЧИНА!O78+КИНГИСЕПП!O78+КИРОВСК!O78+'Лодейное Поле'!O78+Ломоносов!O78+ЛУГА!O78+ПРИОЗЕРСК!O78+ТИХВИН!O78+ЭПОТРЯД!O78</f>
        <v>130</v>
      </c>
      <c r="R78" s="647">
        <f>ВОЛОСОВО!P78+ВОЛХОВ!P78+Всеволожск!P78+ВЫБОРГ!P78+ГАТЧИНА!P78+КИНГИСЕПП!P78+КИРОВСК!P78+'Лодейное Поле'!P78+Ломоносов!P78+ЛУГА!P78+ПРИОЗЕРСК!P78+ТИХВИН!P78+ЭПОТРЯД!P78</f>
        <v>31759.832</v>
      </c>
      <c r="S78" s="596"/>
      <c r="T78" s="650">
        <f t="shared" si="6"/>
        <v>31759.832</v>
      </c>
      <c r="U78" s="720">
        <f>ВОЛОСОВО!R78+ВОЛХОВ!R78+Всеволожск!R78+ВЫБОРГ!R78+ГАТЧИНА!R78+КИНГИСЕПП!R78+КИРОВСК!R78+'Лодейное Поле'!R78+Ломоносов!R78+ЛУГА!R78+ПРИОЗЕРСК!R78+ТИХВИН!R78+ЭПОТРЯД!R78</f>
        <v>109</v>
      </c>
      <c r="V78" s="886">
        <f>ВОЛОСОВО!S78+ВОЛХОВ!S78+Всеволожск!S78+ВЫБОРГ!S78+ГАТЧИНА!S78+КИНГИСЕПП!S78+КИРОВСК!S78+'Лодейное Поле'!S78+Ломоносов!S78+ЛУГА!S78+ПРИОЗЕРСК!S78+ТИХВИН!S78+ЭПОТРЯД!S78</f>
        <v>239</v>
      </c>
      <c r="W78" s="879">
        <f t="shared" si="8"/>
        <v>239</v>
      </c>
      <c r="X78" s="879">
        <f t="shared" si="9"/>
        <v>30.641025641025642</v>
      </c>
      <c r="Y78" s="690"/>
      <c r="Z78" s="690"/>
      <c r="AA78" s="690"/>
      <c r="AB78" s="690"/>
      <c r="AC78" s="690"/>
    </row>
    <row r="79" spans="1:29" ht="12.75">
      <c r="A79" s="50"/>
      <c r="B79" s="51"/>
      <c r="C79" s="51"/>
      <c r="D79" s="52"/>
      <c r="E79" s="84"/>
      <c r="F79" s="54"/>
      <c r="G79" s="85"/>
      <c r="H79" s="55"/>
      <c r="I79" s="174" t="s">
        <v>202</v>
      </c>
      <c r="J79" s="817">
        <f>ВОЛОСОВО!J79+ВОЛХОВ!J79+Всеволожск!J79+ВЫБОРГ!J79+ГАТЧИНА!J79+КИНГИСЕПП!J79+КИРОВСК!J79+'Лодейное Поле'!J79+Ломоносов!J79+ЛУГА!J79+ПРИОЗЕРСК!J79+ТИХВИН!J79+ЭПОТРЯД!J79</f>
        <v>6879</v>
      </c>
      <c r="K79" s="310">
        <v>234.91</v>
      </c>
      <c r="L79" s="310">
        <v>0.3585</v>
      </c>
      <c r="M79" s="816">
        <v>1.04</v>
      </c>
      <c r="N79" s="803">
        <f t="shared" si="5"/>
        <v>602489.2656275999</v>
      </c>
      <c r="O79" s="819">
        <f>ВОЛОСОВО!N79+ВОЛХОВ!N79+Всеволожск!N79+ВЫБОРГ!N79+ГАТЧИНА!N79+КИНГИСЕПП!N79+КИРОВСК!N79+'Лодейное Поле'!N79+Ломоносов!N79+ЛУГА!N79+ПРИОЗЕРСК!N79+ТИХВИН!N79+ЭПОТРЯД!N79</f>
        <v>602489.2656276</v>
      </c>
      <c r="P79" s="806">
        <f t="shared" si="7"/>
        <v>0</v>
      </c>
      <c r="Q79" s="161">
        <f>ВОЛОСОВО!O79+ВОЛХОВ!O79+Всеволожск!O79+ВЫБОРГ!O79+ГАТЧИНА!O79+КИНГИСЕПП!O79+КИРОВСК!O79+'Лодейное Поле'!O79+Ломоносов!O79+ЛУГА!O79+ПРИОЗЕРСК!O79+ТИХВИН!O79+ЭПОТРЯД!O79</f>
        <v>1821</v>
      </c>
      <c r="R79" s="647">
        <f>ВОЛОСОВО!P79+ВОЛХОВ!P79+Всеволожск!P79+ВЫБОРГ!P79+ГАТЧИНА!P79+КИНГИСЕПП!P79+КИРОВСК!P79+'Лодейное Поле'!P79+Ломоносов!P79+ЛУГА!P79+ПРИОЗЕРСК!P79+ТИХВИН!P79+ЭПОТРЯД!P79</f>
        <v>159490.1806524</v>
      </c>
      <c r="S79" s="596"/>
      <c r="T79" s="650">
        <f t="shared" si="6"/>
        <v>159490.1806524</v>
      </c>
      <c r="U79" s="720">
        <f>ВОЛОСОВО!R79+ВОЛХОВ!R79+Всеволожск!R79+ВЫБОРГ!R79+ГАТЧИНА!R79+КИНГИСЕПП!R79+КИРОВСК!R79+'Лодейное Поле'!R79+Ломоносов!R79+ЛУГА!R79+ПРИОЗЕРСК!R79+ТИХВИН!R79+ЭПОТРЯД!R79</f>
        <v>3161</v>
      </c>
      <c r="V79" s="886">
        <f>ВОЛОСОВО!S79+ВОЛХОВ!S79+Всеволожск!S79+ВЫБОРГ!S79+ГАТЧИНА!S79+КИНГИСЕПП!S79+КИРОВСК!S79+'Лодейное Поле'!S79+Ломоносов!S79+ЛУГА!S79+ПРИОЗЕРСК!S79+ТИХВИН!S79+ЭПОТРЯД!S79</f>
        <v>4982</v>
      </c>
      <c r="W79" s="879">
        <f t="shared" si="8"/>
        <v>4982</v>
      </c>
      <c r="X79" s="879">
        <f t="shared" si="9"/>
        <v>72.423317342637</v>
      </c>
      <c r="Y79" s="690"/>
      <c r="Z79" s="690"/>
      <c r="AA79" s="690"/>
      <c r="AB79" s="690"/>
      <c r="AC79" s="690"/>
    </row>
    <row r="80" spans="1:29" ht="12.75">
      <c r="A80" s="50"/>
      <c r="B80" s="51"/>
      <c r="C80" s="51"/>
      <c r="D80" s="52"/>
      <c r="E80" s="84"/>
      <c r="F80" s="54"/>
      <c r="G80" s="85"/>
      <c r="H80" s="55"/>
      <c r="I80" s="174" t="s">
        <v>265</v>
      </c>
      <c r="J80" s="817">
        <f>ВОЛОСОВО!J80+ВОЛХОВ!J80+Всеволожск!J80+ВЫБОРГ!J80+ГАТЧИНА!J80+КИНГИСЕПП!J80+КИРОВСК!J80+'Лодейное Поле'!J80+Ломоносов!J80+ЛУГА!J80+ПРИОЗЕРСК!J80+ТИХВИН!J80+ЭПОТРЯД!J80</f>
        <v>4974</v>
      </c>
      <c r="K80" s="310">
        <v>234.91</v>
      </c>
      <c r="L80" s="310">
        <v>0.6705</v>
      </c>
      <c r="M80" s="816">
        <v>1.04</v>
      </c>
      <c r="N80" s="803">
        <f t="shared" si="5"/>
        <v>814778.2125288001</v>
      </c>
      <c r="O80" s="819">
        <f>ВОЛОСОВО!N80+ВОЛХОВ!N80+Всеволожск!N80+ВЫБОРГ!N80+ГАТЧИНА!N80+КИНГИСЕПП!N80+КИРОВСК!N80+'Лодейное Поле'!N80+Ломоносов!N80+ЛУГА!N80+ПРИОЗЕРСК!N80+ТИХВИН!N80+ЭПОТРЯД!N80</f>
        <v>814778.2125287999</v>
      </c>
      <c r="P80" s="806">
        <f t="shared" si="7"/>
        <v>0</v>
      </c>
      <c r="Q80" s="161">
        <f>ВОЛОСОВО!O80+ВОЛХОВ!O80+Всеволожск!O80+ВЫБОРГ!O80+ГАТЧИНА!O80+КИНГИСЕПП!O80+КИРОВСК!O80+'Лодейное Поле'!O80+Ломоносов!O80+ЛУГА!O80+ПРИОЗЕРСК!O80+ТИХВИН!O80+ЭПОТРЯД!O80</f>
        <v>1818</v>
      </c>
      <c r="R80" s="647">
        <f>ВОЛОСОВО!P80+ВОЛХОВ!P80+Всеволожск!P80+ВЫБОРГ!P80+ГАТЧИНА!P80+КИНГИСЕПП!P80+КИРОВСК!P80+'Лодейное Поле'!P80+Ломоносов!P80+ЛУГА!P80+ПРИОЗЕРСК!P80+ТИХВИН!P80+ЭПОТРЯД!P80</f>
        <v>297801.9281015999</v>
      </c>
      <c r="S80" s="596"/>
      <c r="T80" s="650">
        <f t="shared" si="6"/>
        <v>297801.9281016</v>
      </c>
      <c r="U80" s="720">
        <f>ВОЛОСОВО!R80+ВОЛХОВ!R80+Всеволожск!R80+ВЫБОРГ!R80+ГАТЧИНА!R80+КИНГИСЕПП!R80+КИРОВСК!R80+'Лодейное Поле'!R80+Ломоносов!R80+ЛУГА!R80+ПРИОЗЕРСК!R80+ТИХВИН!R80+ЭПОТРЯД!R80</f>
        <v>1603</v>
      </c>
      <c r="V80" s="886">
        <f>ВОЛОСОВО!S80+ВОЛХОВ!S80+Всеволожск!S80+ВЫБОРГ!S80+ГАТЧИНА!S80+КИНГИСЕПП!S80+КИРОВСК!S80+'Лодейное Поле'!S80+Ломоносов!S80+ЛУГА!S80+ПРИОЗЕРСК!S80+ТИХВИН!S80+ЭПОТРЯД!S80</f>
        <v>3421</v>
      </c>
      <c r="W80" s="879">
        <f t="shared" si="8"/>
        <v>3421</v>
      </c>
      <c r="X80" s="879">
        <f t="shared" si="9"/>
        <v>68.77764374748693</v>
      </c>
      <c r="Y80" s="690"/>
      <c r="Z80" s="690"/>
      <c r="AA80" s="690"/>
      <c r="AB80" s="690"/>
      <c r="AC80" s="690"/>
    </row>
    <row r="81" spans="1:29" ht="12.75">
      <c r="A81" s="50"/>
      <c r="B81" s="51"/>
      <c r="C81" s="51"/>
      <c r="D81" s="52"/>
      <c r="E81" s="84"/>
      <c r="F81" s="54"/>
      <c r="G81" s="85"/>
      <c r="H81" s="55"/>
      <c r="I81" s="174" t="s">
        <v>204</v>
      </c>
      <c r="J81" s="817">
        <f>ВОЛОСОВО!J81+ВОЛХОВ!J81+Всеволожск!J81+ВЫБОРГ!J81+ГАТЧИНА!J81+КИНГИСЕПП!J81+КИРОВСК!J81+'Лодейное Поле'!J81+Ломоносов!J81+ЛУГА!J81+ПРИОЗЕРСК!J81+ТИХВИН!J81+ЭПОТРЯД!J81</f>
        <v>4976</v>
      </c>
      <c r="K81" s="310">
        <v>234.91</v>
      </c>
      <c r="L81" s="310">
        <v>0.6653</v>
      </c>
      <c r="M81" s="816">
        <v>1.04</v>
      </c>
      <c r="N81" s="803">
        <f t="shared" si="5"/>
        <v>808784.3504499199</v>
      </c>
      <c r="O81" s="819">
        <f>ВОЛОСОВО!N81+ВОЛХОВ!N81+Всеволожск!N81+ВЫБОРГ!N81+ГАТЧИНА!N81+КИНГИСЕПП!N81+КИРОВСК!N81+'Лодейное Поле'!N81+Ломоносов!N81+ЛУГА!N81+ПРИОЗЕРСК!N81+ТИХВИН!N81+ЭПОТРЯД!N81</f>
        <v>808784.35044992</v>
      </c>
      <c r="P81" s="806">
        <f t="shared" si="7"/>
        <v>0</v>
      </c>
      <c r="Q81" s="161">
        <f>ВОЛОСОВО!O81+ВОЛХОВ!O81+Всеволожск!O81+ВЫБОРГ!O81+ГАТЧИНА!O81+КИНГИСЕПП!O81+КИРОВСК!O81+'Лодейное Поле'!O81+Ломоносов!O81+ЛУГА!O81+ПРИОЗЕРСК!O81+ТИХВИН!O81+ЭПОТРЯД!O81</f>
        <v>1816</v>
      </c>
      <c r="R81" s="647">
        <f>ВОЛОСОВО!P81+ВОЛХОВ!P81+Всеволожск!P81+ВЫБОРГ!P81+ГАТЧИНА!P81+КИНГИСЕПП!P81+КИРОВСК!P81+'Лодейное Поле'!P81+Ломоносов!P81+ЛУГА!P81+ПРИОЗЕРСК!P81+ТИХВИН!P81+ЭПОТРЯД!P81</f>
        <v>295167.27902271994</v>
      </c>
      <c r="S81" s="596"/>
      <c r="T81" s="650">
        <f t="shared" si="6"/>
        <v>295167.27902272</v>
      </c>
      <c r="U81" s="720">
        <f>ВОЛОСОВО!R81+ВОЛХОВ!R81+Всеволожск!R81+ВЫБОРГ!R81+ГАТЧИНА!R81+КИНГИСЕПП!R81+КИРОВСК!R81+'Лодейное Поле'!R81+Ломоносов!R81+ЛУГА!R81+ПРИОЗЕРСК!R81+ТИХВИН!R81+ЭПОТРЯД!R81</f>
        <v>1606</v>
      </c>
      <c r="V81" s="886">
        <f>ВОЛОСОВО!S81+ВОЛХОВ!S81+Всеволожск!S81+ВЫБОРГ!S81+ГАТЧИНА!S81+КИНГИСЕПП!S81+КИРОВСК!S81+'Лодейное Поле'!S81+Ломоносов!S81+ЛУГА!S81+ПРИОЗЕРСК!S81+ТИХВИН!S81+ЭПОТРЯД!S81</f>
        <v>3422</v>
      </c>
      <c r="W81" s="879">
        <f t="shared" si="8"/>
        <v>3422</v>
      </c>
      <c r="X81" s="879">
        <f t="shared" si="9"/>
        <v>68.77009646302251</v>
      </c>
      <c r="Y81" s="690"/>
      <c r="Z81" s="690"/>
      <c r="AA81" s="690"/>
      <c r="AB81" s="690"/>
      <c r="AC81" s="690"/>
    </row>
    <row r="82" spans="1:29" ht="12.75">
      <c r="A82" s="50"/>
      <c r="B82" s="51"/>
      <c r="C82" s="51"/>
      <c r="D82" s="52"/>
      <c r="E82" s="84"/>
      <c r="F82" s="54"/>
      <c r="G82" s="85"/>
      <c r="H82" s="55"/>
      <c r="I82" s="174" t="s">
        <v>205</v>
      </c>
      <c r="J82" s="817">
        <f>ВОЛОСОВО!J82+ВОЛХОВ!J82+Всеволожск!J82+ВЫБОРГ!J82+ГАТЧИНА!J82+КИНГИСЕПП!J82+КИРОВСК!J82+'Лодейное Поле'!J82+Ломоносов!J82+ЛУГА!J82+ПРИОЗЕРСК!J82+ТИХВИН!J82+ЭПОТРЯД!J82</f>
        <v>2200</v>
      </c>
      <c r="K82" s="310">
        <v>234.91</v>
      </c>
      <c r="L82" s="310">
        <v>1</v>
      </c>
      <c r="M82" s="816">
        <v>1.04</v>
      </c>
      <c r="N82" s="803">
        <f t="shared" si="5"/>
        <v>537474.0800000001</v>
      </c>
      <c r="O82" s="819">
        <f>ВОЛОСОВО!N82+ВОЛХОВ!N82+Всеволожск!N82+ВЫБОРГ!N82+ГАТЧИНА!N82+КИНГИСЕПП!N82+КИРОВСК!N82+'Лодейное Поле'!N82+Ломоносов!N82+ЛУГА!N82+ПРИОЗЕРСК!N82+ТИХВИН!N82+ЭПОТРЯД!N82</f>
        <v>537474.0800000001</v>
      </c>
      <c r="P82" s="806">
        <f t="shared" si="7"/>
        <v>0</v>
      </c>
      <c r="Q82" s="161">
        <f>ВОЛОСОВО!O82+ВОЛХОВ!O82+Всеволожск!O82+ВЫБОРГ!O82+ГАТЧИНА!O82+КИНГИСЕПП!O82+КИРОВСК!O82+'Лодейное Поле'!O82+Ломоносов!O82+ЛУГА!O82+ПРИОЗЕРСК!O82+ТИХВИН!O82+ЭПОТРЯД!O82</f>
        <v>410</v>
      </c>
      <c r="R82" s="647">
        <f>ВОЛОСОВО!P82+ВОЛХОВ!P82+Всеволожск!P82+ВЫБОРГ!P82+ГАТЧИНА!P82+КИНГИСЕПП!P82+КИРОВСК!P82+'Лодейное Поле'!P82+Ломоносов!P82+ЛУГА!P82+ПРИОЗЕРСК!P82+ТИХВИН!P82+ЭПОТРЯД!P82</f>
        <v>100165.62400000001</v>
      </c>
      <c r="S82" s="596"/>
      <c r="T82" s="650">
        <f t="shared" si="6"/>
        <v>100165.62400000001</v>
      </c>
      <c r="U82" s="720">
        <f>ВОЛОСОВО!R82+ВОЛХОВ!R82+Всеволожск!R82+ВЫБОРГ!R82+ГАТЧИНА!R82+КИНГИСЕПП!R82+КИРОВСК!R82+'Лодейное Поле'!R82+Ломоносов!R82+ЛУГА!R82+ПРИОЗЕРСК!R82+ТИХВИН!R82+ЭПОТРЯД!R82</f>
        <v>628</v>
      </c>
      <c r="V82" s="886">
        <f>ВОЛОСОВО!S82+ВОЛХОВ!S82+Всеволожск!S82+ВЫБОРГ!S82+ГАТЧИНА!S82+КИНГИСЕПП!S82+КИРОВСК!S82+'Лодейное Поле'!S82+Ломоносов!S82+ЛУГА!S82+ПРИОЗЕРСК!S82+ТИХВИН!S82+ЭПОТРЯД!S82</f>
        <v>1038</v>
      </c>
      <c r="W82" s="879">
        <f t="shared" si="8"/>
        <v>1038</v>
      </c>
      <c r="X82" s="879">
        <f t="shared" si="9"/>
        <v>47.18181818181818</v>
      </c>
      <c r="Y82" s="690"/>
      <c r="Z82" s="690"/>
      <c r="AA82" s="690"/>
      <c r="AB82" s="690"/>
      <c r="AC82" s="690"/>
    </row>
    <row r="83" spans="1:29" ht="12.75">
      <c r="A83" s="50"/>
      <c r="B83" s="51"/>
      <c r="C83" s="51"/>
      <c r="D83" s="52"/>
      <c r="E83" s="84"/>
      <c r="F83" s="54"/>
      <c r="G83" s="85"/>
      <c r="H83" s="55"/>
      <c r="I83" s="174" t="s">
        <v>87</v>
      </c>
      <c r="J83" s="817">
        <f>ВОЛОСОВО!J83+ВОЛХОВ!J83+Всеволожск!J83+ВЫБОРГ!J83+ГАТЧИНА!J83+КИНГИСЕПП!J83+КИРОВСК!J83+'Лодейное Поле'!J83+Ломоносов!J83+ЛУГА!J83+ПРИОЗЕРСК!J83+ТИХВИН!J83+ЭПОТРЯД!J83</f>
        <v>3333</v>
      </c>
      <c r="K83" s="310">
        <v>234.91</v>
      </c>
      <c r="L83" s="310">
        <v>1.8092</v>
      </c>
      <c r="M83" s="816">
        <v>1.04</v>
      </c>
      <c r="N83" s="803">
        <f t="shared" si="5"/>
        <v>1473183.12988704</v>
      </c>
      <c r="O83" s="819">
        <f>ВОЛОСОВО!N83+ВОЛХОВ!N83+Всеволожск!N83+ВЫБОРГ!N83+ГАТЧИНА!N83+КИНГИСЕПП!N83+КИРОВСК!N83+'Лодейное Поле'!N83+Ломоносов!N83+ЛУГА!N83+ПРИОЗЕРСК!N83+ТИХВИН!N83+ЭПОТРЯД!N83</f>
        <v>1473183.12988704</v>
      </c>
      <c r="P83" s="806">
        <f t="shared" si="7"/>
        <v>0</v>
      </c>
      <c r="Q83" s="161">
        <f>ВОЛОСОВО!O83+ВОЛХОВ!O83+Всеволожск!O83+ВЫБОРГ!O83+ГАТЧИНА!O83+КИНГИСЕПП!O83+КИРОВСК!O83+'Лодейное Поле'!O83+Ломоносов!O83+ЛУГА!O83+ПРИОЗЕРСК!O83+ТИХВИН!O83+ЭПОТРЯД!O83</f>
        <v>460</v>
      </c>
      <c r="R83" s="647">
        <f>ВОЛОСОВО!P83+ВОЛХОВ!P83+Всеволожск!P83+ВЫБОРГ!P83+ГАТЧИНА!P83+КИНГИСЕПП!P83+КИРОВСК!P83+'Лодейное Поле'!P83+Ломоносов!P83+ЛУГА!P83+ПРИОЗЕРСК!P83+ТИХВИН!P83+ЭПОТРЯД!P83</f>
        <v>203319.6038848</v>
      </c>
      <c r="S83" s="596"/>
      <c r="T83" s="650">
        <f t="shared" si="6"/>
        <v>203319.6038848</v>
      </c>
      <c r="U83" s="720">
        <f>ВОЛОСОВО!R83+ВОЛХОВ!R83+Всеволожск!R83+ВЫБОРГ!R83+ГАТЧИНА!R83+КИНГИСЕПП!R83+КИРОВСК!R83+'Лодейное Поле'!R83+Ломоносов!R83+ЛУГА!R83+ПРИОЗЕРСК!R83+ТИХВИН!R83+ЭПОТРЯД!R83</f>
        <v>1202</v>
      </c>
      <c r="V83" s="886">
        <f>ВОЛОСОВО!S83+ВОЛХОВ!S83+Всеволожск!S83+ВЫБОРГ!S83+ГАТЧИНА!S83+КИНГИСЕПП!S83+КИРОВСК!S83+'Лодейное Поле'!S83+Ломоносов!S83+ЛУГА!S83+ПРИОЗЕРСК!S83+ТИХВИН!S83+ЭПОТРЯД!S83</f>
        <v>1662</v>
      </c>
      <c r="W83" s="879">
        <f t="shared" si="8"/>
        <v>1662</v>
      </c>
      <c r="X83" s="879">
        <f t="shared" si="9"/>
        <v>49.86498649864986</v>
      </c>
      <c r="Y83" s="690"/>
      <c r="Z83" s="690"/>
      <c r="AA83" s="690"/>
      <c r="AB83" s="690"/>
      <c r="AC83" s="690"/>
    </row>
    <row r="84" spans="1:29" ht="12.75">
      <c r="A84" s="50"/>
      <c r="B84" s="51"/>
      <c r="C84" s="51"/>
      <c r="D84" s="52"/>
      <c r="E84" s="84"/>
      <c r="F84" s="54"/>
      <c r="G84" s="85"/>
      <c r="H84" s="55"/>
      <c r="I84" s="174" t="s">
        <v>86</v>
      </c>
      <c r="J84" s="817">
        <f>ВОЛОСОВО!J84+ВОЛХОВ!J84+Всеволожск!J84+ВЫБОРГ!J84+ГАТЧИНА!J84+КИНГИСЕПП!J84+КИРОВСК!J84+'Лодейное Поле'!J84+Ломоносов!J84+ЛУГА!J84+ПРИОЗЕРСК!J84+ТИХВИН!J84+ЭПОТРЯД!J84</f>
        <v>2482</v>
      </c>
      <c r="K84" s="310">
        <v>234.91</v>
      </c>
      <c r="L84" s="318">
        <v>10.779</v>
      </c>
      <c r="M84" s="816">
        <v>1.04</v>
      </c>
      <c r="N84" s="803">
        <f t="shared" si="5"/>
        <v>6536045.8976592</v>
      </c>
      <c r="O84" s="819">
        <f>ВОЛОСОВО!N84+ВОЛХОВ!N84+Всеволожск!N84+ВЫБОРГ!N84+ГАТЧИНА!N84+КИНГИСЕПП!N84+КИРОВСК!N84+'Лодейное Поле'!N84+Ломоносов!N84+ЛУГА!N84+ПРИОЗЕРСК!N84+ТИХВИН!N84+ЭПОТРЯД!N84</f>
        <v>6536045.8976592</v>
      </c>
      <c r="P84" s="806">
        <f t="shared" si="7"/>
        <v>0</v>
      </c>
      <c r="Q84" s="161">
        <f>ВОЛОСОВО!O84+ВОЛХОВ!O84+Всеволожск!O84+ВЫБОРГ!O84+ГАТЧИНА!O84+КИНГИСЕПП!O84+КИРОВСК!O84+'Лодейное Поле'!O84+Ломоносов!O84+ЛУГА!O84+ПРИОЗЕРСК!O84+ТИХВИН!O84+ЭПОТРЯД!O84</f>
        <v>660</v>
      </c>
      <c r="R84" s="647">
        <f>ВОЛОСОВО!P84+ВОЛХОВ!P84+Всеволожск!P84+ВЫБОРГ!P84+ГАТЧИНА!P84+КИНГИСЕПП!P84+КИРОВСК!P84+'Лодейное Поле'!P84+Ломоносов!P84+ЛУГА!P84+ПРИОЗЕРСК!P84+ТИХВИН!P84+ЭПОТРЯД!P84</f>
        <v>1738029.9324959998</v>
      </c>
      <c r="S84" s="596"/>
      <c r="T84" s="650">
        <f t="shared" si="6"/>
        <v>1738029.9324959998</v>
      </c>
      <c r="U84" s="720">
        <f>ВОЛОСОВО!R84+ВОЛХОВ!R84+Всеволожск!R84+ВЫБОРГ!R84+ГАТЧИНА!R84+КИНГИСЕПП!R84+КИРОВСК!R84+'Лодейное Поле'!R84+Ломоносов!R84+ЛУГА!R84+ПРИОЗЕРСК!R84+ТИХВИН!R84+ЭПОТРЯД!R84</f>
        <v>699</v>
      </c>
      <c r="V84" s="886">
        <f>ВОЛОСОВО!S84+ВОЛХОВ!S84+Всеволожск!S84+ВЫБОРГ!S84+ГАТЧИНА!S84+КИНГИСЕПП!S84+КИРОВСК!S84+'Лодейное Поле'!S84+Ломоносов!S84+ЛУГА!S84+ПРИОЗЕРСК!S84+ТИХВИН!S84+ЭПОТРЯД!S84</f>
        <v>1359</v>
      </c>
      <c r="W84" s="879">
        <f t="shared" si="8"/>
        <v>1359</v>
      </c>
      <c r="X84" s="879">
        <f t="shared" si="9"/>
        <v>54.75423045930701</v>
      </c>
      <c r="Y84" s="690"/>
      <c r="Z84" s="690"/>
      <c r="AA84" s="690"/>
      <c r="AB84" s="690"/>
      <c r="AC84" s="690"/>
    </row>
    <row r="85" spans="1:29" ht="12.75">
      <c r="A85" s="50"/>
      <c r="B85" s="51"/>
      <c r="C85" s="51"/>
      <c r="D85" s="52"/>
      <c r="E85" s="84"/>
      <c r="F85" s="54"/>
      <c r="G85" s="85"/>
      <c r="H85" s="55"/>
      <c r="I85" s="174" t="s">
        <v>88</v>
      </c>
      <c r="J85" s="817">
        <f>ВОЛОСОВО!J85+ВОЛХОВ!J85+Всеволожск!J85+ВЫБОРГ!J85+ГАТЧИНА!J85+КИНГИСЕПП!J85+КИРОВСК!J85+'Лодейное Поле'!J85+Ломоносов!J85+ЛУГА!J85+ПРИОЗЕРСК!J85+ТИХВИН!J85+ЭПОТРЯД!J85</f>
        <v>990</v>
      </c>
      <c r="K85" s="310">
        <v>234.91</v>
      </c>
      <c r="L85" s="310">
        <v>8.8453</v>
      </c>
      <c r="M85" s="816">
        <v>1.04</v>
      </c>
      <c r="N85" s="803">
        <f t="shared" si="5"/>
        <v>2139353.7659208</v>
      </c>
      <c r="O85" s="819">
        <f>ВОЛОСОВО!N85+ВОЛХОВ!N85+Всеволожск!N85+ВЫБОРГ!N85+ГАТЧИНА!N85+КИНГИСЕПП!N85+КИРОВСК!N85+'Лодейное Поле'!N85+Ломоносов!N85+ЛУГА!N85+ПРИОЗЕРСК!N85+ТИХВИН!N85+ЭПОТРЯД!N85</f>
        <v>2139353.7659208</v>
      </c>
      <c r="P85" s="806">
        <f t="shared" si="7"/>
        <v>0</v>
      </c>
      <c r="Q85" s="161">
        <f>ВОЛОСОВО!O85+ВОЛХОВ!O85+Всеволожск!O85+ВЫБОРГ!O85+ГАТЧИНА!O85+КИНГИСЕПП!O85+КИРОВСК!O85+'Лодейное Поле'!O85+Ломоносов!O85+ЛУГА!O85+ПРИОЗЕРСК!O85+ТИХВИН!O85+ЭПОТРЯД!O85</f>
        <v>137</v>
      </c>
      <c r="R85" s="647">
        <f>ВОЛОСОВО!P85+ВОЛХОВ!P85+Всеволожск!P85+ВЫБОРГ!P85+ГАТЧИНА!P85+КИНГИСЕПП!P85+КИРОВСК!P85+'Лодейное Поле'!P85+Ломоносов!P85+ЛУГА!P85+ПРИОЗЕРСК!P85+ТИХВИН!P85+ЭПОТРЯД!P85</f>
        <v>296051.98578904</v>
      </c>
      <c r="S85" s="596"/>
      <c r="T85" s="650">
        <f t="shared" si="6"/>
        <v>296051.98578904005</v>
      </c>
      <c r="U85" s="720">
        <f>ВОЛОСОВО!R85+ВОЛХОВ!R85+Всеволожск!R85+ВЫБОРГ!R85+ГАТЧИНА!R85+КИНГИСЕПП!R85+КИРОВСК!R85+'Лодейное Поле'!R85+Ломоносов!R85+ЛУГА!R85+ПРИОЗЕРСК!R85+ТИХВИН!R85+ЭПОТРЯД!R85</f>
        <v>384</v>
      </c>
      <c r="V85" s="886">
        <f>ВОЛОСОВО!S85+ВОЛХОВ!S85+Всеволожск!S85+ВЫБОРГ!S85+ГАТЧИНА!S85+КИНГИСЕПП!S85+КИРОВСК!S85+'Лодейное Поле'!S85+Ломоносов!S85+ЛУГА!S85+ПРИОЗЕРСК!S85+ТИХВИН!S85+ЭПОТРЯД!S85</f>
        <v>521</v>
      </c>
      <c r="W85" s="879">
        <f t="shared" si="8"/>
        <v>521</v>
      </c>
      <c r="X85" s="879">
        <f t="shared" si="9"/>
        <v>52.62626262626262</v>
      </c>
      <c r="Y85" s="690"/>
      <c r="Z85" s="690"/>
      <c r="AA85" s="690"/>
      <c r="AB85" s="690"/>
      <c r="AC85" s="690"/>
    </row>
    <row r="86" spans="1:29" ht="12.75">
      <c r="A86" s="50"/>
      <c r="B86" s="51"/>
      <c r="C86" s="51"/>
      <c r="D86" s="52"/>
      <c r="E86" s="84"/>
      <c r="F86" s="54"/>
      <c r="G86" s="85"/>
      <c r="H86" s="55"/>
      <c r="I86" s="174" t="s">
        <v>206</v>
      </c>
      <c r="J86" s="817">
        <f>ВОЛОСОВО!J86+ВОЛХОВ!J86+Всеволожск!J86+ВЫБОРГ!J86+ГАТЧИНА!J86+КИНГИСЕПП!J86+КИРОВСК!J86+'Лодейное Поле'!J86+Ломоносов!J86+ЛУГА!J86+ПРИОЗЕРСК!J86+ТИХВИН!J86+ЭПОТРЯД!J86</f>
        <v>2240</v>
      </c>
      <c r="K86" s="310">
        <v>234.91</v>
      </c>
      <c r="L86" s="310">
        <v>2.1659</v>
      </c>
      <c r="M86" s="816">
        <v>1.04</v>
      </c>
      <c r="N86" s="803">
        <f t="shared" si="5"/>
        <v>1185280.8391424</v>
      </c>
      <c r="O86" s="819">
        <f>ВОЛОСОВО!N86+ВОЛХОВ!N86+Всеволожск!N86+ВЫБОРГ!N86+ГАТЧИНА!N86+КИНГИСЕПП!N86+КИРОВСК!N86+'Лодейное Поле'!N86+Ломоносов!N86+ЛУГА!N86+ПРИОЗЕРСК!N86+ТИХВИН!N86+ЭПОТРЯД!N86</f>
        <v>1185280.8391424</v>
      </c>
      <c r="P86" s="806">
        <f t="shared" si="7"/>
        <v>0</v>
      </c>
      <c r="Q86" s="161">
        <f>ВОЛОСОВО!O86+ВОЛХОВ!O86+Всеволожск!O86+ВЫБОРГ!O86+ГАТЧИНА!O86+КИНГИСЕПП!O86+КИРОВСК!O86+'Лодейное Поле'!O86+Ломоносов!O86+ЛУГА!O86+ПРИОЗЕРСК!O86+ТИХВИН!O86+ЭПОТРЯД!O86</f>
        <v>247</v>
      </c>
      <c r="R86" s="647">
        <f>ВОЛОСОВО!P86+ВОЛХОВ!P86+Всеволожск!P86+ВЫБОРГ!P86+ГАТЧИНА!P86+КИНГИСЕПП!P86+КИРОВСК!P86+'Лодейное Поле'!P86+Ломоносов!P86+ЛУГА!P86+ПРИОЗЕРСК!P86+ТИХВИН!P86+ЭПОТРЯД!P86</f>
        <v>130698.37824472002</v>
      </c>
      <c r="S86" s="596"/>
      <c r="T86" s="650">
        <f t="shared" si="6"/>
        <v>130698.37824472002</v>
      </c>
      <c r="U86" s="720">
        <f>ВОЛОСОВО!R86+ВОЛХОВ!R86+Всеволожск!R86+ВЫБОРГ!R86+ГАТЧИНА!R86+КИНГИСЕПП!R86+КИРОВСК!R86+'Лодейное Поле'!R86+Ломоносов!R86+ЛУГА!R86+ПРИОЗЕРСК!R86+ТИХВИН!R86+ЭПОТРЯД!R86</f>
        <v>476</v>
      </c>
      <c r="V86" s="886">
        <f>ВОЛОСОВО!S86+ВОЛХОВ!S86+Всеволожск!S86+ВЫБОРГ!S86+ГАТЧИНА!S86+КИНГИСЕПП!S86+КИРОВСК!S86+'Лодейное Поле'!S86+Ломоносов!S86+ЛУГА!S86+ПРИОЗЕРСК!S86+ТИХВИН!S86+ЭПОТРЯД!S86</f>
        <v>723</v>
      </c>
      <c r="W86" s="879">
        <f t="shared" si="8"/>
        <v>723</v>
      </c>
      <c r="X86" s="879">
        <f t="shared" si="9"/>
        <v>32.276785714285715</v>
      </c>
      <c r="Y86" s="690"/>
      <c r="Z86" s="690"/>
      <c r="AA86" s="690"/>
      <c r="AB86" s="690"/>
      <c r="AC86" s="690"/>
    </row>
    <row r="87" spans="1:29" ht="17.25">
      <c r="A87" s="50"/>
      <c r="B87" s="51"/>
      <c r="C87" s="51"/>
      <c r="D87" s="52"/>
      <c r="E87" s="84"/>
      <c r="F87" s="54"/>
      <c r="G87" s="85"/>
      <c r="H87" s="55"/>
      <c r="I87" s="183" t="s">
        <v>89</v>
      </c>
      <c r="J87" s="817">
        <f>ВОЛОСОВО!J87+ВОЛХОВ!J87+Всеволожск!J87+ВЫБОРГ!J87+ГАТЧИНА!J87+КИНГИСЕПП!J87+КИРОВСК!J87+'Лодейное Поле'!J87+Ломоносов!J87+ЛУГА!J87+ПРИОЗЕРСК!J87+ТИХВИН!J87+ЭПОТРЯД!J87</f>
        <v>626</v>
      </c>
      <c r="K87" s="310">
        <v>234.91</v>
      </c>
      <c r="L87" s="310">
        <v>4.0229</v>
      </c>
      <c r="M87" s="816">
        <v>1.04</v>
      </c>
      <c r="N87" s="803">
        <f t="shared" si="5"/>
        <v>615245.45556656</v>
      </c>
      <c r="O87" s="819">
        <f>ВОЛОСОВО!N87+ВОЛХОВ!N87+Всеволожск!N87+ВЫБОРГ!N87+ГАТЧИНА!N87+КИНГИСЕПП!N87+КИРОВСК!N87+'Лодейное Поле'!N87+Ломоносов!N87+ЛУГА!N87+ПРИОЗЕРСК!N87+ТИХВИН!N87+ЭПОТРЯД!N87</f>
        <v>615245.45556656</v>
      </c>
      <c r="P87" s="806">
        <f t="shared" si="7"/>
        <v>0</v>
      </c>
      <c r="Q87" s="161">
        <f>ВОЛОСОВО!O87+ВОЛХОВ!O87+Всеволожск!O87+ВЫБОРГ!O87+ГАТЧИНА!O87+КИНГИСЕПП!O87+КИРОВСК!O87+'Лодейное Поле'!O87+Ломоносов!O87+ЛУГА!O87+ПРИОЗЕРСК!O87+ТИХВИН!O87+ЭПОТРЯД!O87</f>
        <v>58</v>
      </c>
      <c r="R87" s="647">
        <f>ВОЛОСОВО!P87+ВОЛХОВ!P87+Всеволожск!P87+ВЫБОРГ!P87+ГАТЧИНА!P87+КИНГИСЕПП!P87+КИРОВСК!P87+'Лодейное Поле'!P87+Ломоносов!P87+ЛУГА!P87+ПРИОЗЕРСК!P87+ТИХВИН!P87+ЭПОТРЯД!P87</f>
        <v>57003.57256048</v>
      </c>
      <c r="S87" s="596"/>
      <c r="T87" s="650">
        <f t="shared" si="6"/>
        <v>57003.572560479995</v>
      </c>
      <c r="U87" s="720">
        <f>ВОЛОСОВО!R87+ВОЛХОВ!R87+Всеволожск!R87+ВЫБОРГ!R87+ГАТЧИНА!R87+КИНГИСЕПП!R87+КИРОВСК!R87+'Лодейное Поле'!R87+Ломоносов!R87+ЛУГА!R87+ПРИОЗЕРСК!R87+ТИХВИН!R87+ЭПОТРЯД!R87</f>
        <v>147</v>
      </c>
      <c r="V87" s="886">
        <f>ВОЛОСОВО!S87+ВОЛХОВ!S87+Всеволожск!S87+ВЫБОРГ!S87+ГАТЧИНА!S87+КИНГИСЕПП!S87+КИРОВСК!S87+'Лодейное Поле'!S87+Ломоносов!S87+ЛУГА!S87+ПРИОЗЕРСК!S87+ТИХВИН!S87+ЭПОТРЯД!S87</f>
        <v>205</v>
      </c>
      <c r="W87" s="879">
        <f t="shared" si="8"/>
        <v>205</v>
      </c>
      <c r="X87" s="879">
        <f t="shared" si="9"/>
        <v>32.74760383386582</v>
      </c>
      <c r="Y87" s="690"/>
      <c r="Z87" s="690"/>
      <c r="AA87" s="690"/>
      <c r="AB87" s="690"/>
      <c r="AC87" s="690"/>
    </row>
    <row r="88" spans="1:29" ht="17.25">
      <c r="A88" s="50"/>
      <c r="B88" s="51"/>
      <c r="C88" s="51"/>
      <c r="D88" s="52"/>
      <c r="E88" s="84"/>
      <c r="F88" s="54"/>
      <c r="G88" s="85"/>
      <c r="H88" s="55"/>
      <c r="I88" s="183" t="s">
        <v>90</v>
      </c>
      <c r="J88" s="817">
        <f>ВОЛОСОВО!J88+ВОЛХОВ!J88+Всеволожск!J88+ВЫБОРГ!J88+ГАТЧИНА!J88+КИНГИСЕПП!J88+КИРОВСК!J88+'Лодейное Поле'!J88+Ломоносов!J88+ЛУГА!J88+ПРИОЗЕРСК!J88+ТИХВИН!J88+ЭПОТРЯД!J88</f>
        <v>286</v>
      </c>
      <c r="K88" s="310">
        <v>234.91</v>
      </c>
      <c r="L88" s="310">
        <v>1</v>
      </c>
      <c r="M88" s="816">
        <v>1.04</v>
      </c>
      <c r="N88" s="803">
        <f t="shared" si="5"/>
        <v>69871.6304</v>
      </c>
      <c r="O88" s="819">
        <f>ВОЛОСОВО!N88+ВОЛХОВ!N88+Всеволожск!N88+ВЫБОРГ!N88+ГАТЧИНА!N88+КИНГИСЕПП!N88+КИРОВСК!N88+'Лодейное Поле'!N88+Ломоносов!N88+ЛУГА!N88+ПРИОЗЕРСК!N88+ТИХВИН!N88+ЭПОТРЯД!N88</f>
        <v>69871.6304</v>
      </c>
      <c r="P88" s="806">
        <f t="shared" si="7"/>
        <v>0</v>
      </c>
      <c r="Q88" s="161">
        <f>ВОЛОСОВО!O88+ВОЛХОВ!O88+Всеволожск!O88+ВЫБОРГ!O88+ГАТЧИНА!O88+КИНГИСЕПП!O88+КИРОВСК!O88+'Лодейное Поле'!O88+Ломоносов!O88+ЛУГА!O88+ПРИОЗЕРСК!O88+ТИХВИН!O88+ЭПОТРЯД!O88</f>
        <v>1</v>
      </c>
      <c r="R88" s="647">
        <f>ВОЛОСОВО!P88+ВОЛХОВ!P88+Всеволожск!P88+ВЫБОРГ!P88+ГАТЧИНА!P88+КИНГИСЕПП!P88+КИРОВСК!P88+'Лодейное Поле'!P88+Ломоносов!P88+ЛУГА!P88+ПРИОЗЕРСК!P88+ТИХВИН!P88+ЭПОТРЯД!P88</f>
        <v>244.3064</v>
      </c>
      <c r="S88" s="596"/>
      <c r="T88" s="650">
        <f t="shared" si="6"/>
        <v>244.3064</v>
      </c>
      <c r="U88" s="720">
        <f>ВОЛОСОВО!R88+ВОЛХОВ!R88+Всеволожск!R88+ВЫБОРГ!R88+ГАТЧИНА!R88+КИНГИСЕПП!R88+КИРОВСК!R88+'Лодейное Поле'!R88+Ломоносов!R88+ЛУГА!R88+ПРИОЗЕРСК!R88+ТИХВИН!R88+ЭПОТРЯД!R88</f>
        <v>209</v>
      </c>
      <c r="V88" s="886">
        <f>ВОЛОСОВО!S88+ВОЛХОВ!S88+Всеволожск!S88+ВЫБОРГ!S88+ГАТЧИНА!S88+КИНГИСЕПП!S88+КИРОВСК!S88+'Лодейное Поле'!S88+Ломоносов!S88+ЛУГА!S88+ПРИОЗЕРСК!S88+ТИХВИН!S88+ЭПОТРЯД!S88</f>
        <v>210</v>
      </c>
      <c r="W88" s="879">
        <f t="shared" si="8"/>
        <v>210</v>
      </c>
      <c r="X88" s="879">
        <f t="shared" si="9"/>
        <v>73.42657342657343</v>
      </c>
      <c r="Y88" s="690"/>
      <c r="Z88" s="690"/>
      <c r="AA88" s="690"/>
      <c r="AB88" s="690"/>
      <c r="AC88" s="690"/>
    </row>
    <row r="89" spans="1:29" ht="17.25">
      <c r="A89" s="50"/>
      <c r="B89" s="51"/>
      <c r="C89" s="51"/>
      <c r="D89" s="52"/>
      <c r="E89" s="84"/>
      <c r="F89" s="54"/>
      <c r="G89" s="85"/>
      <c r="H89" s="55"/>
      <c r="I89" s="183" t="s">
        <v>91</v>
      </c>
      <c r="J89" s="817">
        <f>ВОЛОСОВО!J89+ВОЛХОВ!J89+Всеволожск!J89+ВЫБОРГ!J89+ГАТЧИНА!J89+КИНГИСЕПП!J89+КИРОВСК!J89+'Лодейное Поле'!J89+Ломоносов!J89+ЛУГА!J89+ПРИОЗЕРСК!J89+ТИХВИН!J89+ЭПОТРЯД!J89</f>
        <v>286</v>
      </c>
      <c r="K89" s="310">
        <v>234.91</v>
      </c>
      <c r="L89" s="310">
        <v>1</v>
      </c>
      <c r="M89" s="816">
        <v>1.04</v>
      </c>
      <c r="N89" s="803">
        <f t="shared" si="5"/>
        <v>69871.6304</v>
      </c>
      <c r="O89" s="819">
        <f>ВОЛОСОВО!N89+ВОЛХОВ!N89+Всеволожск!N89+ВЫБОРГ!N89+ГАТЧИНА!N89+КИНГИСЕПП!N89+КИРОВСК!N89+'Лодейное Поле'!N89+Ломоносов!N89+ЛУГА!N89+ПРИОЗЕРСК!N89+ТИХВИН!N89+ЭПОТРЯД!N89</f>
        <v>69871.6304</v>
      </c>
      <c r="P89" s="806">
        <f t="shared" si="7"/>
        <v>0</v>
      </c>
      <c r="Q89" s="161">
        <f>ВОЛОСОВО!O89+ВОЛХОВ!O89+Всеволожск!O89+ВЫБОРГ!O89+ГАТЧИНА!O89+КИНГИСЕПП!O89+КИРОВСК!O89+'Лодейное Поле'!O89+Ломоносов!O89+ЛУГА!O89+ПРИОЗЕРСК!O89+ТИХВИН!O89+ЭПОТРЯД!O89</f>
        <v>1</v>
      </c>
      <c r="R89" s="647">
        <f>ВОЛОСОВО!P89+ВОЛХОВ!P89+Всеволожск!P89+ВЫБОРГ!P89+ГАТЧИНА!P89+КИНГИСЕПП!P89+КИРОВСК!P89+'Лодейное Поле'!P89+Ломоносов!P89+ЛУГА!P89+ПРИОЗЕРСК!P89+ТИХВИН!P89+ЭПОТРЯД!P89</f>
        <v>244.3064</v>
      </c>
      <c r="S89" s="596"/>
      <c r="T89" s="650">
        <f t="shared" si="6"/>
        <v>244.3064</v>
      </c>
      <c r="U89" s="720">
        <f>ВОЛОСОВО!R89+ВОЛХОВ!R89+Всеволожск!R89+ВЫБОРГ!R89+ГАТЧИНА!R89+КИНГИСЕПП!R89+КИРОВСК!R89+'Лодейное Поле'!R89+Ломоносов!R89+ЛУГА!R89+ПРИОЗЕРСК!R89+ТИХВИН!R89+ЭПОТРЯД!R89</f>
        <v>209</v>
      </c>
      <c r="V89" s="886">
        <f>ВОЛОСОВО!S89+ВОЛХОВ!S89+Всеволожск!S89+ВЫБОРГ!S89+ГАТЧИНА!S89+КИНГИСЕПП!S89+КИРОВСК!S89+'Лодейное Поле'!S89+Ломоносов!S89+ЛУГА!S89+ПРИОЗЕРСК!S89+ТИХВИН!S89+ЭПОТРЯД!S89</f>
        <v>210</v>
      </c>
      <c r="W89" s="879">
        <f t="shared" si="8"/>
        <v>210</v>
      </c>
      <c r="X89" s="879">
        <f t="shared" si="9"/>
        <v>73.42657342657343</v>
      </c>
      <c r="Y89" s="690"/>
      <c r="Z89" s="690"/>
      <c r="AA89" s="690"/>
      <c r="AB89" s="690"/>
      <c r="AC89" s="690"/>
    </row>
    <row r="90" spans="1:29" ht="12.75">
      <c r="A90" s="50"/>
      <c r="B90" s="51"/>
      <c r="C90" s="51"/>
      <c r="D90" s="52"/>
      <c r="E90" s="84"/>
      <c r="F90" s="54"/>
      <c r="G90" s="85"/>
      <c r="H90" s="55"/>
      <c r="I90" s="174" t="s">
        <v>92</v>
      </c>
      <c r="J90" s="817">
        <f>ВОЛОСОВО!J90+ВОЛХОВ!J90+Всеволожск!J90+ВЫБОРГ!J90+ГАТЧИНА!J90+КИНГИСЕПП!J90+КИРОВСК!J90+'Лодейное Поле'!J90+Ломоносов!J90+ЛУГА!J90+ПРИОЗЕРСК!J90+ТИХВИН!J90+ЭПОТРЯД!J90</f>
        <v>1993</v>
      </c>
      <c r="K90" s="310">
        <v>234.91</v>
      </c>
      <c r="L90" s="318">
        <v>1</v>
      </c>
      <c r="M90" s="816">
        <v>1.04</v>
      </c>
      <c r="N90" s="803">
        <f t="shared" si="5"/>
        <v>486902.65520000004</v>
      </c>
      <c r="O90" s="819">
        <f>ВОЛОСОВО!N90+ВОЛХОВ!N90+Всеволожск!N90+ВЫБОРГ!N90+ГАТЧИНА!N90+КИНГИСЕПП!N90+КИРОВСК!N90+'Лодейное Поле'!N90+Ломоносов!N90+ЛУГА!N90+ПРИОЗЕРСК!N90+ТИХВИН!N90+ЭПОТРЯД!N90</f>
        <v>486902.6551999999</v>
      </c>
      <c r="P90" s="806">
        <f t="shared" si="7"/>
        <v>0</v>
      </c>
      <c r="Q90" s="161">
        <f>ВОЛОСОВО!O90+ВОЛХОВ!O90+Всеволожск!O90+ВЫБОРГ!O90+ГАТЧИНА!O90+КИНГИСЕПП!O90+КИРОВСК!O90+'Лодейное Поле'!O90+Ломоносов!O90+ЛУГА!O90+ПРИОЗЕРСК!O90+ТИХВИН!O90+ЭПОТРЯД!O90</f>
        <v>321</v>
      </c>
      <c r="R90" s="647">
        <f>ВОЛОСОВО!P90+ВОЛХОВ!P90+Всеволожск!P90+ВЫБОРГ!P90+ГАТЧИНА!P90+КИНГИСЕПП!P90+КИРОВСК!P90+'Лодейное Поле'!P90+Ломоносов!P90+ЛУГА!P90+ПРИОЗЕРСК!P90+ТИХВИН!P90+ЭПОТРЯД!P90</f>
        <v>78422.3544</v>
      </c>
      <c r="S90" s="596"/>
      <c r="T90" s="650">
        <f t="shared" si="6"/>
        <v>78422.3544</v>
      </c>
      <c r="U90" s="720">
        <f>ВОЛОСОВО!R90+ВОЛХОВ!R90+Всеволожск!R90+ВЫБОРГ!R90+ГАТЧИНА!R90+КИНГИСЕПП!R90+КИРОВСК!R90+'Лодейное Поле'!R90+Ломоносов!R90+ЛУГА!R90+ПРИОЗЕРСК!R90+ТИХВИН!R90+ЭПОТРЯД!R90</f>
        <v>1214</v>
      </c>
      <c r="V90" s="886">
        <f>ВОЛОСОВО!S90+ВОЛХОВ!S90+Всеволожск!S90+ВЫБОРГ!S90+ГАТЧИНА!S90+КИНГИСЕПП!S90+КИРОВСК!S90+'Лодейное Поле'!S90+Ломоносов!S90+ЛУГА!S90+ПРИОЗЕРСК!S90+ТИХВИН!S90+ЭПОТРЯД!S90</f>
        <v>1535</v>
      </c>
      <c r="W90" s="879">
        <f t="shared" si="8"/>
        <v>1535</v>
      </c>
      <c r="X90" s="879">
        <f t="shared" si="9"/>
        <v>77.019568489714</v>
      </c>
      <c r="Y90" s="690"/>
      <c r="Z90" s="690"/>
      <c r="AA90" s="690"/>
      <c r="AB90" s="690"/>
      <c r="AC90" s="690"/>
    </row>
    <row r="91" spans="1:29" ht="12.75">
      <c r="A91" s="50"/>
      <c r="B91" s="51"/>
      <c r="C91" s="51"/>
      <c r="D91" s="52"/>
      <c r="E91" s="84"/>
      <c r="F91" s="54"/>
      <c r="G91" s="85"/>
      <c r="H91" s="55"/>
      <c r="I91" s="174" t="s">
        <v>93</v>
      </c>
      <c r="J91" s="817">
        <f>ВОЛОСОВО!J91+ВОЛХОВ!J91+Всеволожск!J91+ВЫБОРГ!J91+ГАТЧИНА!J91+КИНГИСЕПП!J91+КИРОВСК!J91+'Лодейное Поле'!J91+Ломоносов!J91+ЛУГА!J91+ПРИОЗЕРСК!J91+ТИХВИН!J91+ЭПОТРЯД!J91</f>
        <v>1993</v>
      </c>
      <c r="K91" s="310">
        <v>234.91</v>
      </c>
      <c r="L91" s="318">
        <v>1</v>
      </c>
      <c r="M91" s="816">
        <v>1.04</v>
      </c>
      <c r="N91" s="803">
        <f t="shared" si="5"/>
        <v>486902.65520000004</v>
      </c>
      <c r="O91" s="819">
        <f>ВОЛОСОВО!N91+ВОЛХОВ!N91+Всеволожск!N91+ВЫБОРГ!N91+ГАТЧИНА!N91+КИНГИСЕПП!N91+КИРОВСК!N91+'Лодейное Поле'!N91+Ломоносов!N91+ЛУГА!N91+ПРИОЗЕРСК!N91+ТИХВИН!N91+ЭПОТРЯД!N91</f>
        <v>486902.6551999999</v>
      </c>
      <c r="P91" s="806">
        <f t="shared" si="7"/>
        <v>0</v>
      </c>
      <c r="Q91" s="161">
        <f>ВОЛОСОВО!O91+ВОЛХОВ!O91+Всеволожск!O91+ВЫБОРГ!O91+ГАТЧИНА!O91+КИНГИСЕПП!O91+КИРОВСК!O91+'Лодейное Поле'!O91+Ломоносов!O91+ЛУГА!O91+ПРИОЗЕРСК!O91+ТИХВИН!O91+ЭПОТРЯД!O91</f>
        <v>321</v>
      </c>
      <c r="R91" s="647">
        <f>ВОЛОСОВО!P91+ВОЛХОВ!P91+Всеволожск!P91+ВЫБОРГ!P91+ГАТЧИНА!P91+КИНГИСЕПП!P91+КИРОВСК!P91+'Лодейное Поле'!P91+Ломоносов!P91+ЛУГА!P91+ПРИОЗЕРСК!P91+ТИХВИН!P91+ЭПОТРЯД!P91</f>
        <v>78422.3544</v>
      </c>
      <c r="S91" s="596"/>
      <c r="T91" s="650">
        <f t="shared" si="6"/>
        <v>78422.3544</v>
      </c>
      <c r="U91" s="720">
        <f>ВОЛОСОВО!R91+ВОЛХОВ!R91+Всеволожск!R91+ВЫБОРГ!R91+ГАТЧИНА!R91+КИНГИСЕПП!R91+КИРОВСК!R91+'Лодейное Поле'!R91+Ломоносов!R91+ЛУГА!R91+ПРИОЗЕРСК!R91+ТИХВИН!R91+ЭПОТРЯД!R91</f>
        <v>1214</v>
      </c>
      <c r="V91" s="886">
        <f>ВОЛОСОВО!S91+ВОЛХОВ!S91+Всеволожск!S91+ВЫБОРГ!S91+ГАТЧИНА!S91+КИНГИСЕПП!S91+КИРОВСК!S91+'Лодейное Поле'!S91+Ломоносов!S91+ЛУГА!S91+ПРИОЗЕРСК!S91+ТИХВИН!S91+ЭПОТРЯД!S91</f>
        <v>1535</v>
      </c>
      <c r="W91" s="879">
        <f t="shared" si="8"/>
        <v>1535</v>
      </c>
      <c r="X91" s="879">
        <f t="shared" si="9"/>
        <v>77.019568489714</v>
      </c>
      <c r="Y91" s="690"/>
      <c r="Z91" s="690"/>
      <c r="AA91" s="690"/>
      <c r="AB91" s="690"/>
      <c r="AC91" s="690"/>
    </row>
    <row r="92" spans="1:29" ht="12.75">
      <c r="A92" s="50"/>
      <c r="B92" s="51"/>
      <c r="C92" s="51"/>
      <c r="D92" s="52"/>
      <c r="E92" s="84"/>
      <c r="F92" s="54"/>
      <c r="G92" s="85"/>
      <c r="H92" s="55"/>
      <c r="I92" s="174" t="s">
        <v>94</v>
      </c>
      <c r="J92" s="817">
        <f>ВОЛОСОВО!J92+ВОЛХОВ!J92+Всеволожск!J92+ВЫБОРГ!J92+ГАТЧИНА!J92+КИНГИСЕПП!J92+КИРОВСК!J92+'Лодейное Поле'!J92+Ломоносов!J92+ЛУГА!J92+ПРИОЗЕРСК!J92+ТИХВИН!J92+ЭПОТРЯД!J92</f>
        <v>1993</v>
      </c>
      <c r="K92" s="310">
        <v>234.91</v>
      </c>
      <c r="L92" s="318">
        <v>1</v>
      </c>
      <c r="M92" s="816">
        <v>1.04</v>
      </c>
      <c r="N92" s="803">
        <f t="shared" si="5"/>
        <v>486902.65520000004</v>
      </c>
      <c r="O92" s="819">
        <f>ВОЛОСОВО!N92+ВОЛХОВ!N92+Всеволожск!N92+ВЫБОРГ!N92+ГАТЧИНА!N92+КИНГИСЕПП!N92+КИРОВСК!N92+'Лодейное Поле'!N92+Ломоносов!N92+ЛУГА!N92+ПРИОЗЕРСК!N92+ТИХВИН!N92+ЭПОТРЯД!N92</f>
        <v>486902.6551999999</v>
      </c>
      <c r="P92" s="806">
        <f t="shared" si="7"/>
        <v>0</v>
      </c>
      <c r="Q92" s="161">
        <f>ВОЛОСОВО!O92+ВОЛХОВ!O92+Всеволожск!O92+ВЫБОРГ!O92+ГАТЧИНА!O92+КИНГИСЕПП!O92+КИРОВСК!O92+'Лодейное Поле'!O92+Ломоносов!O92+ЛУГА!O92+ПРИОЗЕРСК!O92+ТИХВИН!O92+ЭПОТРЯД!O92</f>
        <v>321</v>
      </c>
      <c r="R92" s="647">
        <f>ВОЛОСОВО!P92+ВОЛХОВ!P92+Всеволожск!P92+ВЫБОРГ!P92+ГАТЧИНА!P92+КИНГИСЕПП!P92+КИРОВСК!P92+'Лодейное Поле'!P92+Ломоносов!P92+ЛУГА!P92+ПРИОЗЕРСК!P92+ТИХВИН!P92+ЭПОТРЯД!P92</f>
        <v>78422.3544</v>
      </c>
      <c r="S92" s="596"/>
      <c r="T92" s="650">
        <f t="shared" si="6"/>
        <v>78422.3544</v>
      </c>
      <c r="U92" s="720">
        <f>ВОЛОСОВО!R92+ВОЛХОВ!R92+Всеволожск!R92+ВЫБОРГ!R92+ГАТЧИНА!R92+КИНГИСЕПП!R92+КИРОВСК!R92+'Лодейное Поле'!R92+Ломоносов!R92+ЛУГА!R92+ПРИОЗЕРСК!R92+ТИХВИН!R92+ЭПОТРЯД!R92</f>
        <v>1214</v>
      </c>
      <c r="V92" s="886">
        <f>ВОЛОСОВО!S92+ВОЛХОВ!S92+Всеволожск!S92+ВЫБОРГ!S92+ГАТЧИНА!S92+КИНГИСЕПП!S92+КИРОВСК!S92+'Лодейное Поле'!S92+Ломоносов!S92+ЛУГА!S92+ПРИОЗЕРСК!S92+ТИХВИН!S92+ЭПОТРЯД!S92</f>
        <v>1535</v>
      </c>
      <c r="W92" s="879">
        <f t="shared" si="8"/>
        <v>1535</v>
      </c>
      <c r="X92" s="879">
        <f t="shared" si="9"/>
        <v>77.019568489714</v>
      </c>
      <c r="Y92" s="690"/>
      <c r="Z92" s="690"/>
      <c r="AA92" s="690"/>
      <c r="AB92" s="690"/>
      <c r="AC92" s="690"/>
    </row>
    <row r="93" spans="1:29" ht="12.75">
      <c r="A93" s="50"/>
      <c r="B93" s="51"/>
      <c r="C93" s="51"/>
      <c r="D93" s="52"/>
      <c r="E93" s="84"/>
      <c r="F93" s="54"/>
      <c r="G93" s="85"/>
      <c r="H93" s="55"/>
      <c r="I93" s="174" t="s">
        <v>95</v>
      </c>
      <c r="J93" s="817">
        <f>ВОЛОСОВО!J93+ВОЛХОВ!J93+Всеволожск!J93+ВЫБОРГ!J93+ГАТЧИНА!J93+КИНГИСЕПП!J93+КИРОВСК!J93+'Лодейное Поле'!J93+Ломоносов!J93+ЛУГА!J93+ПРИОЗЕРСК!J93+ТИХВИН!J93+ЭПОТРЯД!J93</f>
        <v>1164</v>
      </c>
      <c r="K93" s="310">
        <v>234.91</v>
      </c>
      <c r="L93" s="310">
        <v>1</v>
      </c>
      <c r="M93" s="816">
        <v>1.04</v>
      </c>
      <c r="N93" s="803">
        <f t="shared" si="5"/>
        <v>284372.6496</v>
      </c>
      <c r="O93" s="819">
        <f>ВОЛОСОВО!N93+ВОЛХОВ!N93+Всеволожск!N93+ВЫБОРГ!N93+ГАТЧИНА!N93+КИНГИСЕПП!N93+КИРОВСК!N93+'Лодейное Поле'!N93+Ломоносов!N93+ЛУГА!N93+ПРИОЗЕРСК!N93+ТИХВИН!N93+ЭПОТРЯД!N93</f>
        <v>284372.6496</v>
      </c>
      <c r="P93" s="806">
        <f t="shared" si="7"/>
        <v>0</v>
      </c>
      <c r="Q93" s="161">
        <f>ВОЛОСОВО!O93+ВОЛХОВ!O93+Всеволожск!O93+ВЫБОРГ!O93+ГАТЧИНА!O93+КИНГИСЕПП!O93+КИРОВСК!O93+'Лодейное Поле'!O93+Ломоносов!O93+ЛУГА!O93+ПРИОЗЕРСК!O93+ТИХВИН!O93+ЭПОТРЯД!O93</f>
        <v>88</v>
      </c>
      <c r="R93" s="647">
        <f>ВОЛОСОВО!P93+ВОЛХОВ!P93+Всеволожск!P93+ВЫБОРГ!P93+ГАТЧИНА!P93+КИНГИСЕПП!P93+КИРОВСК!P93+'Лодейное Поле'!P93+Ломоносов!P93+ЛУГА!P93+ПРИОЗЕРСК!P93+ТИХВИН!P93+ЭПОТРЯД!P93</f>
        <v>21498.9632</v>
      </c>
      <c r="S93" s="596"/>
      <c r="T93" s="650">
        <f t="shared" si="6"/>
        <v>21498.9632</v>
      </c>
      <c r="U93" s="720">
        <f>ВОЛОСОВО!R93+ВОЛХОВ!R93+Всеволожск!R93+ВЫБОРГ!R93+ГАТЧИНА!R93+КИНГИСЕПП!R93+КИРОВСК!R93+'Лодейное Поле'!R93+Ломоносов!R93+ЛУГА!R93+ПРИОЗЕРСК!R93+ТИХВИН!R93+ЭПОТРЯД!R93</f>
        <v>777</v>
      </c>
      <c r="V93" s="886">
        <f>ВОЛОСОВО!S93+ВОЛХОВ!S93+Всеволожск!S93+ВЫБОРГ!S93+ГАТЧИНА!S93+КИНГИСЕПП!S93+КИРОВСК!S93+'Лодейное Поле'!S93+Ломоносов!S93+ЛУГА!S93+ПРИОЗЕРСК!S93+ТИХВИН!S93+ЭПОТРЯД!S93</f>
        <v>865</v>
      </c>
      <c r="W93" s="879">
        <f t="shared" si="8"/>
        <v>865</v>
      </c>
      <c r="X93" s="879">
        <f t="shared" si="9"/>
        <v>74.3127147766323</v>
      </c>
      <c r="Y93" s="690"/>
      <c r="Z93" s="690"/>
      <c r="AA93" s="690"/>
      <c r="AB93" s="690"/>
      <c r="AC93" s="690"/>
    </row>
    <row r="94" spans="1:29" ht="12.75">
      <c r="A94" s="50"/>
      <c r="B94" s="51"/>
      <c r="C94" s="51"/>
      <c r="D94" s="52"/>
      <c r="E94" s="84"/>
      <c r="F94" s="54"/>
      <c r="G94" s="85"/>
      <c r="H94" s="55"/>
      <c r="I94" s="174" t="s">
        <v>96</v>
      </c>
      <c r="J94" s="817">
        <f>ВОЛОСОВО!J94+ВОЛХОВ!J94+Всеволожск!J94+ВЫБОРГ!J94+ГАТЧИНА!J94+КИНГИСЕПП!J94+КИРОВСК!J94+'Лодейное Поле'!J94+Ломоносов!J94+ЛУГА!J94+ПРИОЗЕРСК!J94+ТИХВИН!J94+ЭПОТРЯД!J94</f>
        <v>1883</v>
      </c>
      <c r="K94" s="310">
        <v>234.91</v>
      </c>
      <c r="L94" s="318">
        <v>1</v>
      </c>
      <c r="M94" s="816">
        <v>1.04</v>
      </c>
      <c r="N94" s="803">
        <f t="shared" si="5"/>
        <v>460028.9512</v>
      </c>
      <c r="O94" s="819">
        <f>ВОЛОСОВО!N94+ВОЛХОВ!N94+Всеволожск!N94+ВЫБОРГ!N94+ГАТЧИНА!N94+КИНГИСЕПП!N94+КИРОВСК!N94+'Лодейное Поле'!N94+Ломоносов!N94+ЛУГА!N94+ПРИОЗЕРСК!N94+ТИХВИН!N94+ЭПОТРЯД!N94</f>
        <v>460028.95119999995</v>
      </c>
      <c r="P94" s="806">
        <f t="shared" si="7"/>
        <v>0</v>
      </c>
      <c r="Q94" s="161">
        <f>ВОЛОСОВО!O94+ВОЛХОВ!O94+Всеволожск!O94+ВЫБОРГ!O94+ГАТЧИНА!O94+КИНГИСЕПП!O94+КИРОВСК!O94+'Лодейное Поле'!O94+Ломоносов!O94+ЛУГА!O94+ПРИОЗЕРСК!O94+ТИХВИН!O94+ЭПОТРЯД!O94</f>
        <v>276</v>
      </c>
      <c r="R94" s="647">
        <f>ВОЛОСОВО!P94+ВОЛХОВ!P94+Всеволожск!P94+ВЫБОРГ!P94+ГАТЧИНА!P94+КИНГИСЕПП!P94+КИРОВСК!P94+'Лодейное Поле'!P94+Ломоносов!P94+ЛУГА!P94+ПРИОЗЕРСК!P94+ТИХВИН!P94+ЭПОТРЯД!P94</f>
        <v>67428.5664</v>
      </c>
      <c r="S94" s="596"/>
      <c r="T94" s="650">
        <f t="shared" si="6"/>
        <v>67428.5664</v>
      </c>
      <c r="U94" s="720">
        <f>ВОЛОСОВО!R94+ВОЛХОВ!R94+Всеволожск!R94+ВЫБОРГ!R94+ГАТЧИНА!R94+КИНГИСЕПП!R94+КИРОВСК!R94+'Лодейное Поле'!R94+Ломоносов!R94+ЛУГА!R94+ПРИОЗЕРСК!R94+ТИХВИН!R94+ЭПОТРЯД!R94</f>
        <v>1149</v>
      </c>
      <c r="V94" s="886">
        <f>ВОЛОСОВО!S94+ВОЛХОВ!S94+Всеволожск!S94+ВЫБОРГ!S94+ГАТЧИНА!S94+КИНГИСЕПП!S94+КИРОВСК!S94+'Лодейное Поле'!S94+Ломоносов!S94+ЛУГА!S94+ПРИОЗЕРСК!S94+ТИХВИН!S94+ЭПОТРЯД!S94</f>
        <v>1425</v>
      </c>
      <c r="W94" s="879">
        <f t="shared" si="8"/>
        <v>1425</v>
      </c>
      <c r="X94" s="879">
        <f t="shared" si="9"/>
        <v>75.67711099309612</v>
      </c>
      <c r="Y94" s="690"/>
      <c r="Z94" s="690"/>
      <c r="AA94" s="690"/>
      <c r="AB94" s="690"/>
      <c r="AC94" s="690"/>
    </row>
    <row r="95" spans="1:29" ht="17.25">
      <c r="A95" s="50"/>
      <c r="B95" s="51"/>
      <c r="C95" s="51"/>
      <c r="D95" s="52"/>
      <c r="E95" s="84"/>
      <c r="F95" s="54"/>
      <c r="G95" s="85"/>
      <c r="H95" s="55"/>
      <c r="I95" s="183" t="s">
        <v>98</v>
      </c>
      <c r="J95" s="817">
        <f>ВОЛОСОВО!J95+ВОЛХОВ!J95+Всеволожск!J95+ВЫБОРГ!J95+ГАТЧИНА!J95+КИНГИСЕПП!J95+КИРОВСК!J95+'Лодейное Поле'!J95+Ломоносов!J95+ЛУГА!J95+ПРИОЗЕРСК!J95+ТИХВИН!J95+ЭПОТРЯД!J95</f>
        <v>19426</v>
      </c>
      <c r="K95" s="310">
        <v>234.91</v>
      </c>
      <c r="L95" s="318">
        <v>0.4768</v>
      </c>
      <c r="M95" s="816">
        <v>1.04</v>
      </c>
      <c r="N95" s="803">
        <f t="shared" si="5"/>
        <v>2262843.27306752</v>
      </c>
      <c r="O95" s="819">
        <f>ВОЛОСОВО!N95+ВОЛХОВ!N95+Всеволожск!N95+ВЫБОРГ!N95+ГАТЧИНА!N95+КИНГИСЕПП!N95+КИРОВСК!N95+'Лодейное Поле'!N95+Ломоносов!N95+ЛУГА!N95+ПРИОЗЕРСК!N95+ТИХВИН!N95+ЭПОТРЯД!N95</f>
        <v>2262843.2730675205</v>
      </c>
      <c r="P95" s="806">
        <f t="shared" si="7"/>
        <v>0</v>
      </c>
      <c r="Q95" s="161">
        <f>ВОЛОСОВО!O95+ВОЛХОВ!O95+Всеволожск!O95+ВЫБОРГ!O95+ГАТЧИНА!O95+КИНГИСЕПП!O95+КИРОВСК!O95+'Лодейное Поле'!O95+Ломоносов!O95+ЛУГА!O95+ПРИОЗЕРСК!O95+ТИХВИН!O95+ЭПОТРЯД!O95</f>
        <v>4954</v>
      </c>
      <c r="R95" s="647">
        <f>ВОЛОСОВО!P95+ВОЛХОВ!P95+Всеволожск!P95+ВЫБОРГ!P95+ГАТЧИНА!P95+КИНГИСЕПП!P95+КИРОВСК!P95+'Лодейное Поле'!P95+Ломоносов!P95+ЛУГА!P95+ПРИОЗЕРСК!P95+ТИХВИН!P95+ЭПОТРЯД!P95</f>
        <v>577068.13419008</v>
      </c>
      <c r="S95" s="596"/>
      <c r="T95" s="650">
        <f t="shared" si="6"/>
        <v>577068.13419008</v>
      </c>
      <c r="U95" s="720">
        <f>ВОЛОСОВО!R95+ВОЛХОВ!R95+Всеволожск!R95+ВЫБОРГ!R95+ГАТЧИНА!R95+КИНГИСЕПП!R95+КИРОВСК!R95+'Лодейное Поле'!R95+Ломоносов!R95+ЛУГА!R95+ПРИОЗЕРСК!R95+ТИХВИН!R95+ЭПОТРЯД!R95</f>
        <v>5112</v>
      </c>
      <c r="V95" s="886">
        <f>ВОЛОСОВО!S95+ВОЛХОВ!S95+Всеволожск!S95+ВЫБОРГ!S95+ГАТЧИНА!S95+КИНГИСЕПП!S95+КИРОВСК!S95+'Лодейное Поле'!S95+Ломоносов!S95+ЛУГА!S95+ПРИОЗЕРСК!S95+ТИХВИН!S95+ЭПОТРЯД!S95</f>
        <v>10066</v>
      </c>
      <c r="W95" s="879">
        <f t="shared" si="8"/>
        <v>10066</v>
      </c>
      <c r="X95" s="879">
        <f t="shared" si="9"/>
        <v>51.8171522701534</v>
      </c>
      <c r="Y95" s="690"/>
      <c r="Z95" s="690"/>
      <c r="AA95" s="690"/>
      <c r="AB95" s="690"/>
      <c r="AC95" s="690"/>
    </row>
    <row r="96" spans="1:29" ht="17.25">
      <c r="A96" s="50"/>
      <c r="B96" s="51"/>
      <c r="C96" s="51"/>
      <c r="D96" s="52"/>
      <c r="E96" s="84"/>
      <c r="F96" s="54"/>
      <c r="G96" s="85"/>
      <c r="H96" s="55"/>
      <c r="I96" s="183" t="s">
        <v>99</v>
      </c>
      <c r="J96" s="817">
        <f>ВОЛОСОВО!J96+ВОЛХОВ!J96+Всеволожск!J96+ВЫБОРГ!J96+ГАТЧИНА!J96+КИНГИСЕПП!J96+КИРОВСК!J96+'Лодейное Поле'!J96+Ломоносов!J96+ЛУГА!J96+ПРИОЗЕРСК!J96+ТИХВИН!J96+ЭПОТРЯД!J96</f>
        <v>17475</v>
      </c>
      <c r="K96" s="310">
        <v>234.91</v>
      </c>
      <c r="L96" s="318">
        <v>0.4768</v>
      </c>
      <c r="M96" s="816">
        <v>1.04</v>
      </c>
      <c r="N96" s="803">
        <f t="shared" si="5"/>
        <v>2035580.469312</v>
      </c>
      <c r="O96" s="819">
        <f>ВОЛОСОВО!N96+ВОЛХОВ!N96+Всеволожск!N96+ВЫБОРГ!N96+ГАТЧИНА!N96+КИНГИСЕПП!N96+КИРОВСК!N96+'Лодейное Поле'!N96+Ломоносов!N96+ЛУГА!N96+ПРИОЗЕРСК!N96+ТИХВИН!N96+ЭПОТРЯД!N96</f>
        <v>2035580.469312</v>
      </c>
      <c r="P96" s="806">
        <f t="shared" si="7"/>
        <v>0</v>
      </c>
      <c r="Q96" s="161">
        <f>ВОЛОСОВО!O96+ВОЛХОВ!O96+Всеволожск!O96+ВЫБОРГ!O96+ГАТЧИНА!O96+КИНГИСЕПП!O96+КИРОВСК!O96+'Лодейное Поле'!O96+Ломоносов!O96+ЛУГА!O96+ПРИОЗЕРСК!O96+ТИХВИН!O96+ЭПОТРЯД!O96</f>
        <v>4886</v>
      </c>
      <c r="R96" s="647">
        <f>ВОЛОСОВО!P96+ВОЛХОВ!P96+Всеволожск!P96+ВЫБОРГ!P96+ГАТЧИНА!P96+КИНГИСЕПП!P96+КИРОВСК!P96+'Лодейное Поле'!P96+Ломоносов!P96+ЛУГА!P96+ПРИОЗЕРСК!P96+ТИХВИН!P96+ЭПОТРЯД!P96</f>
        <v>569147.13436672</v>
      </c>
      <c r="S96" s="596"/>
      <c r="T96" s="650">
        <f t="shared" si="6"/>
        <v>569147.13436672</v>
      </c>
      <c r="U96" s="720">
        <f>ВОЛОСОВО!R96+ВОЛХОВ!R96+Всеволожск!R96+ВЫБОРГ!R96+ГАТЧИНА!R96+КИНГИСЕПП!R96+КИРОВСК!R96+'Лодейное Поле'!R96+Ломоносов!R96+ЛУГА!R96+ПРИОЗЕРСК!R96+ТИХВИН!R96+ЭПОТРЯД!R96</f>
        <v>5060</v>
      </c>
      <c r="V96" s="886">
        <f>ВОЛОСОВО!S96+ВОЛХОВ!S96+Всеволожск!S96+ВЫБОРГ!S96+ГАТЧИНА!S96+КИНГИСЕПП!S96+КИРОВСК!S96+'Лодейное Поле'!S96+Ломоносов!S96+ЛУГА!S96+ПРИОЗЕРСК!S96+ТИХВИН!S96+ЭПОТРЯД!S96</f>
        <v>9946</v>
      </c>
      <c r="W96" s="879">
        <f t="shared" si="8"/>
        <v>9946</v>
      </c>
      <c r="X96" s="879">
        <f t="shared" si="9"/>
        <v>56.915593705293276</v>
      </c>
      <c r="Y96" s="690"/>
      <c r="Z96" s="690"/>
      <c r="AA96" s="690"/>
      <c r="AB96" s="690"/>
      <c r="AC96" s="690"/>
    </row>
    <row r="97" spans="1:29" ht="17.25">
      <c r="A97" s="50"/>
      <c r="B97" s="51"/>
      <c r="C97" s="51"/>
      <c r="D97" s="52"/>
      <c r="E97" s="84"/>
      <c r="F97" s="54"/>
      <c r="G97" s="85"/>
      <c r="H97" s="55"/>
      <c r="I97" s="183" t="s">
        <v>100</v>
      </c>
      <c r="J97" s="817">
        <f>ВОЛОСОВО!J97+ВОЛХОВ!J97+Всеволожск!J97+ВЫБОРГ!J97+ГАТЧИНА!J97+КИНГИСЕПП!J97+КИРОВСК!J97+'Лодейное Поле'!J97+Ломоносов!J97+ЛУГА!J97+ПРИОЗЕРСК!J97+ТИХВИН!J97+ЭПОТРЯД!J97</f>
        <v>18301</v>
      </c>
      <c r="K97" s="310">
        <v>234.91</v>
      </c>
      <c r="L97" s="318">
        <v>0.4768</v>
      </c>
      <c r="M97" s="816">
        <v>1.04</v>
      </c>
      <c r="N97" s="803">
        <f t="shared" si="5"/>
        <v>2131797.32010752</v>
      </c>
      <c r="O97" s="819">
        <f>ВОЛОСОВО!N97+ВОЛХОВ!N97+Всеволожск!N97+ВЫБОРГ!N97+ГАТЧИНА!N97+КИНГИСЕПП!N97+КИРОВСК!N97+'Лодейное Поле'!N97+Ломоносов!N97+ЛУГА!N97+ПРИОЗЕРСК!N97+ТИХВИН!N97+ЭПОТРЯД!N97</f>
        <v>2131797.32010752</v>
      </c>
      <c r="P97" s="806">
        <f t="shared" si="7"/>
        <v>0</v>
      </c>
      <c r="Q97" s="161">
        <f>ВОЛОСОВО!O97+ВОЛХОВ!O97+Всеволожск!O97+ВЫБОРГ!O97+ГАТЧИНА!O97+КИНГИСЕПП!O97+КИРОВСК!O97+'Лодейное Поле'!O97+Ломоносов!O97+ЛУГА!O97+ПРИОЗЕРСК!O97+ТИХВИН!O97+ЭПОТРЯД!O97</f>
        <v>4886</v>
      </c>
      <c r="R97" s="647">
        <f>ВОЛОСОВО!P97+ВОЛХОВ!P97+Всеволожск!P97+ВЫБОРГ!P97+ГАТЧИНА!P97+КИНГИСЕПП!P97+КИРОВСК!P97+'Лодейное Поле'!P97+Ломоносов!P97+ЛУГА!P97+ПРИОЗЕРСК!P97+ТИХВИН!P97+ЭПОТРЯД!P97</f>
        <v>569147.13436672</v>
      </c>
      <c r="S97" s="596"/>
      <c r="T97" s="650">
        <f t="shared" si="6"/>
        <v>569147.13436672</v>
      </c>
      <c r="U97" s="720">
        <f>ВОЛОСОВО!R97+ВОЛХОВ!R97+Всеволожск!R97+ВЫБОРГ!R97+ГАТЧИНА!R97+КИНГИСЕПП!R97+КИРОВСК!R97+'Лодейное Поле'!R97+Ломоносов!R97+ЛУГА!R97+ПРИОЗЕРСК!R97+ТИХВИН!R97+ЭПОТРЯД!R97</f>
        <v>5062</v>
      </c>
      <c r="V97" s="886">
        <f>ВОЛОСОВО!S97+ВОЛХОВ!S97+Всеволожск!S97+ВЫБОРГ!S97+ГАТЧИНА!S97+КИНГИСЕПП!S97+КИРОВСК!S97+'Лодейное Поле'!S97+Ломоносов!S97+ЛУГА!S97+ПРИОЗЕРСК!S97+ТИХВИН!S97+ЭПОТРЯД!S97</f>
        <v>9948</v>
      </c>
      <c r="W97" s="879">
        <f t="shared" si="8"/>
        <v>9948</v>
      </c>
      <c r="X97" s="879">
        <f t="shared" si="9"/>
        <v>54.357685372384026</v>
      </c>
      <c r="Y97" s="690"/>
      <c r="Z97" s="690"/>
      <c r="AA97" s="690"/>
      <c r="AB97" s="690"/>
      <c r="AC97" s="690"/>
    </row>
    <row r="98" spans="1:29" ht="17.25">
      <c r="A98" s="50"/>
      <c r="B98" s="51"/>
      <c r="C98" s="51"/>
      <c r="D98" s="52"/>
      <c r="E98" s="84"/>
      <c r="F98" s="54"/>
      <c r="G98" s="85"/>
      <c r="H98" s="55"/>
      <c r="I98" s="183" t="s">
        <v>97</v>
      </c>
      <c r="J98" s="817">
        <f>ВОЛОСОВО!J98+ВОЛХОВ!J98+Всеволожск!J98+ВЫБОРГ!J98+ГАТЧИНА!J98+КИНГИСЕПП!J98+КИРОВСК!J98+'Лодейное Поле'!J98+Ломоносов!J98+ЛУГА!J98+ПРИОЗЕРСК!J98+ТИХВИН!J98+ЭПОТРЯД!J98</f>
        <v>5131</v>
      </c>
      <c r="K98" s="310">
        <v>234.91</v>
      </c>
      <c r="L98" s="310">
        <v>1</v>
      </c>
      <c r="M98" s="816">
        <v>1.04</v>
      </c>
      <c r="N98" s="803">
        <f t="shared" si="5"/>
        <v>1253536.1384</v>
      </c>
      <c r="O98" s="819">
        <f>ВОЛОСОВО!N98+ВОЛХОВ!N98+Всеволожск!N98+ВЫБОРГ!N98+ГАТЧИНА!N98+КИНГИСЕПП!N98+КИРОВСК!N98+'Лодейное Поле'!N98+Ломоносов!N98+ЛУГА!N98+ПРИОЗЕРСК!N98+ТИХВИН!N98+ЭПОТРЯД!N98</f>
        <v>1253536.1384</v>
      </c>
      <c r="P98" s="806">
        <f t="shared" si="7"/>
        <v>0</v>
      </c>
      <c r="Q98" s="161">
        <f>ВОЛОСОВО!O98+ВОЛХОВ!O98+Всеволожск!O98+ВЫБОРГ!O98+ГАТЧИНА!O98+КИНГИСЕПП!O98+КИРОВСК!O98+'Лодейное Поле'!O98+Ломоносов!O98+ЛУГА!O98+ПРИОЗЕРСК!O98+ТИХВИН!O98+ЭПОТРЯД!O98</f>
        <v>981</v>
      </c>
      <c r="R98" s="647">
        <f>ВОЛОСОВО!P98+ВОЛХОВ!P98+Всеволожск!P98+ВЫБОРГ!P98+ГАТЧИНА!P98+КИНГИСЕПП!P98+КИРОВСК!P98+'Лодейное Поле'!P98+Ломоносов!P98+ЛУГА!P98+ПРИОЗЕРСК!P98+ТИХВИН!P98+ЭПОТРЯД!P98</f>
        <v>239664.5784</v>
      </c>
      <c r="S98" s="596"/>
      <c r="T98" s="650">
        <f t="shared" si="6"/>
        <v>239664.5784</v>
      </c>
      <c r="U98" s="720">
        <f>ВОЛОСОВО!R98+ВОЛХОВ!R98+Всеволожск!R98+ВЫБОРГ!R98+ГАТЧИНА!R98+КИНГИСЕПП!R98+КИРОВСК!R98+'Лодейное Поле'!R98+Ломоносов!R98+ЛУГА!R98+ПРИОЗЕРСК!R98+ТИХВИН!R98+ЭПОТРЯД!R98</f>
        <v>1556</v>
      </c>
      <c r="V98" s="886">
        <f>ВОЛОСОВО!S98+ВОЛХОВ!S98+Всеволожск!S98+ВЫБОРГ!S98+ГАТЧИНА!S98+КИНГИСЕПП!S98+КИРОВСК!S98+'Лодейное Поле'!S98+Ломоносов!S98+ЛУГА!S98+ПРИОЗЕРСК!S98+ТИХВИН!S98+ЭПОТРЯД!S98</f>
        <v>2537</v>
      </c>
      <c r="W98" s="879">
        <f t="shared" si="8"/>
        <v>2537</v>
      </c>
      <c r="X98" s="879">
        <f t="shared" si="9"/>
        <v>49.44455271876827</v>
      </c>
      <c r="Y98" s="690"/>
      <c r="Z98" s="690"/>
      <c r="AA98" s="690"/>
      <c r="AB98" s="690"/>
      <c r="AC98" s="690"/>
    </row>
    <row r="99" spans="1:29" ht="12.75">
      <c r="A99" s="534"/>
      <c r="B99" s="98"/>
      <c r="C99" s="98"/>
      <c r="D99" s="52"/>
      <c r="E99" s="84"/>
      <c r="F99" s="54"/>
      <c r="G99" s="85"/>
      <c r="H99" s="55"/>
      <c r="I99" s="183" t="s">
        <v>323</v>
      </c>
      <c r="J99" s="817">
        <f>ВОЛОСОВО!J99+ВОЛХОВ!J99+Всеволожск!J99+ВЫБОРГ!J99+ГАТЧИНА!J99+КИНГИСЕПП!J99+КИРОВСК!J99+'Лодейное Поле'!J99+Ломоносов!J99+ЛУГА!J99+ПРИОЗЕРСК!J99+ТИХВИН!J99+ЭПОТРЯД!J99</f>
        <v>0</v>
      </c>
      <c r="K99" s="310">
        <v>234.91</v>
      </c>
      <c r="L99" s="310">
        <v>1</v>
      </c>
      <c r="M99" s="816">
        <v>1.04</v>
      </c>
      <c r="N99" s="803">
        <f t="shared" si="5"/>
        <v>0</v>
      </c>
      <c r="O99" s="819">
        <f>ВОЛОСОВО!N99+ВОЛХОВ!N99+Всеволожск!N99+ВЫБОРГ!N99+ГАТЧИНА!N99+КИНГИСЕПП!N99+КИРОВСК!N99+'Лодейное Поле'!N99+Ломоносов!N99+ЛУГА!N99+ПРИОЗЕРСК!N99+ТИХВИН!N99+ЭПОТРЯД!N99</f>
        <v>0</v>
      </c>
      <c r="P99" s="806">
        <f t="shared" si="7"/>
        <v>0</v>
      </c>
      <c r="Q99" s="161">
        <f>ВОЛОСОВО!O99+ВОЛХОВ!O99+Всеволожск!O99+ВЫБОРГ!O99+ГАТЧИНА!O99+КИНГИСЕПП!O99+КИРОВСК!O99+'Лодейное Поле'!O99+Ломоносов!O99+ЛУГА!O99+ПРИОЗЕРСК!O99+ТИХВИН!O99+ЭПОТРЯД!O99</f>
        <v>0</v>
      </c>
      <c r="R99" s="647">
        <f>ВОЛОСОВО!P99+ВОЛХОВ!P99+Всеволожск!P99+ВЫБОРГ!P99+ГАТЧИНА!P99+КИНГИСЕПП!P99+КИРОВСК!P99+'Лодейное Поле'!P99+Ломоносов!P99+ЛУГА!P99+ПРИОЗЕРСК!P99+ТИХВИН!P99+ЭПОТРЯД!P99</f>
        <v>0</v>
      </c>
      <c r="S99" s="596"/>
      <c r="T99" s="650">
        <f t="shared" si="6"/>
        <v>0</v>
      </c>
      <c r="U99" s="720">
        <f>ВОЛОСОВО!R99+ВОЛХОВ!R99+Всеволожск!R99+ВЫБОРГ!R99+ГАТЧИНА!R99+КИНГИСЕПП!R99+КИРОВСК!R99+'Лодейное Поле'!R99+Ломоносов!R99+ЛУГА!R99+ПРИОЗЕРСК!R99+ТИХВИН!R99+ЭПОТРЯД!R99</f>
        <v>0</v>
      </c>
      <c r="V99" s="886">
        <f>ВОЛОСОВО!S99+ВОЛХОВ!S99+Всеволожск!S99+ВЫБОРГ!S99+ГАТЧИНА!S99+КИНГИСЕПП!S99+КИРОВСК!S99+'Лодейное Поле'!S99+Ломоносов!S99+ЛУГА!S99+ПРИОЗЕРСК!S99+ТИХВИН!S99+ЭПОТРЯД!S99</f>
        <v>0</v>
      </c>
      <c r="W99" s="879">
        <f t="shared" si="8"/>
        <v>0</v>
      </c>
      <c r="X99" s="879"/>
      <c r="Y99" s="690"/>
      <c r="Z99" s="690"/>
      <c r="AA99" s="690"/>
      <c r="AB99" s="690"/>
      <c r="AC99" s="690"/>
    </row>
    <row r="100" spans="1:29" ht="12.75">
      <c r="A100" s="534"/>
      <c r="B100" s="98"/>
      <c r="C100" s="98"/>
      <c r="D100" s="52"/>
      <c r="E100" s="84"/>
      <c r="F100" s="54"/>
      <c r="G100" s="85"/>
      <c r="H100" s="55"/>
      <c r="I100" s="540" t="s">
        <v>316</v>
      </c>
      <c r="J100" s="817">
        <f>ВОЛОСОВО!J100+ВОЛХОВ!J100+Всеволожск!J100+ВЫБОРГ!J100+ГАТЧИНА!J100+КИНГИСЕПП!J100+КИРОВСК!J100+'Лодейное Поле'!J100+Ломоносов!J100+ЛУГА!J100+ПРИОЗЕРСК!J100+ТИХВИН!J100+ЭПОТРЯД!J100</f>
        <v>500</v>
      </c>
      <c r="K100" s="310">
        <v>234.91</v>
      </c>
      <c r="L100" s="310">
        <v>1</v>
      </c>
      <c r="M100" s="816">
        <v>1.04</v>
      </c>
      <c r="N100" s="803">
        <f t="shared" si="5"/>
        <v>122153.2</v>
      </c>
      <c r="O100" s="819">
        <f>ВОЛОСОВО!N100+ВОЛХОВ!N100+Всеволожск!N100+ВЫБОРГ!N100+ГАТЧИНА!N100+КИНГИСЕПП!N100+КИРОВСК!N100+'Лодейное Поле'!N100+Ломоносов!N100+ЛУГА!N100+ПРИОЗЕРСК!N100+ТИХВИН!N100+ЭПОТРЯД!N100</f>
        <v>122153.2</v>
      </c>
      <c r="P100" s="806">
        <f t="shared" si="7"/>
        <v>0</v>
      </c>
      <c r="Q100" s="161">
        <f>ВОЛОСОВО!O100+ВОЛХОВ!O100+Всеволожск!O100+ВЫБОРГ!O100+ГАТЧИНА!O100+КИНГИСЕПП!O100+КИРОВСК!O100+'Лодейное Поле'!O100+Ломоносов!O100+ЛУГА!O100+ПРИОЗЕРСК!O100+ТИХВИН!O100+ЭПОТРЯД!O100</f>
        <v>76</v>
      </c>
      <c r="R100" s="647">
        <f>ВОЛОСОВО!P100+ВОЛХОВ!P100+Всеволожск!P100+ВЫБОРГ!P100+ГАТЧИНА!P100+КИНГИСЕПП!P100+КИРОВСК!P100+'Лодейное Поле'!P100+Ломоносов!P100+ЛУГА!P100+ПРИОЗЕРСК!P100+ТИХВИН!P100+ЭПОТРЯД!P100</f>
        <v>18567.2864</v>
      </c>
      <c r="S100" s="596"/>
      <c r="T100" s="650">
        <f t="shared" si="6"/>
        <v>18567.2864</v>
      </c>
      <c r="U100" s="720">
        <f>ВОЛОСОВО!R100+ВОЛХОВ!R100+Всеволожск!R100+ВЫБОРГ!R100+ГАТЧИНА!R100+КИНГИСЕПП!R100+КИРОВСК!R100+'Лодейное Поле'!R100+Ломоносов!R100+ЛУГА!R100+ПРИОЗЕРСК!R100+ТИХВИН!R100+ЭПОТРЯД!R100</f>
        <v>244</v>
      </c>
      <c r="V100" s="886">
        <f>ВОЛОСОВО!S100+ВОЛХОВ!S100+Всеволожск!S100+ВЫБОРГ!S100+ГАТЧИНА!S100+КИНГИСЕПП!S100+КИРОВСК!S100+'Лодейное Поле'!S100+Ломоносов!S100+ЛУГА!S100+ПРИОЗЕРСК!S100+ТИХВИН!S100+ЭПОТРЯД!S100</f>
        <v>320</v>
      </c>
      <c r="W100" s="879">
        <f t="shared" si="8"/>
        <v>320</v>
      </c>
      <c r="X100" s="879">
        <f t="shared" si="9"/>
        <v>64</v>
      </c>
      <c r="Y100" s="690"/>
      <c r="Z100" s="690"/>
      <c r="AA100" s="690"/>
      <c r="AB100" s="690"/>
      <c r="AC100" s="690"/>
    </row>
    <row r="101" spans="1:29" ht="12.75">
      <c r="A101" s="534"/>
      <c r="B101" s="98"/>
      <c r="C101" s="98"/>
      <c r="D101" s="52"/>
      <c r="E101" s="84"/>
      <c r="F101" s="54"/>
      <c r="G101" s="85"/>
      <c r="H101" s="55"/>
      <c r="I101" s="540" t="s">
        <v>104</v>
      </c>
      <c r="J101" s="817">
        <f>ВОЛОСОВО!J101+ВОЛХОВ!J101+Всеволожск!J101+ВЫБОРГ!J101+ГАТЧИНА!J101+КИНГИСЕПП!J101+КИРОВСК!J101+'Лодейное Поле'!J101+Ломоносов!J101+ЛУГА!J101+ПРИОЗЕРСК!J101+ТИХВИН!J101+ЭПОТРЯД!J101</f>
        <v>350</v>
      </c>
      <c r="K101" s="310">
        <v>234.91</v>
      </c>
      <c r="L101" s="310">
        <v>46.0841</v>
      </c>
      <c r="M101" s="816">
        <v>1.04</v>
      </c>
      <c r="N101" s="803">
        <f t="shared" si="5"/>
        <v>3940524.198884</v>
      </c>
      <c r="O101" s="819">
        <f>ВОЛОСОВО!N101+ВОЛХОВ!N101+Всеволожск!N101+ВЫБОРГ!N101+ГАТЧИНА!N101+КИНГИСЕПП!N101+КИРОВСК!N101+'Лодейное Поле'!N101+Ломоносов!N101+ЛУГА!N101+ПРИОЗЕРСК!N101+ТИХВИН!N101+ЭПОТРЯД!N101</f>
        <v>3940524.198884</v>
      </c>
      <c r="P101" s="806">
        <f t="shared" si="7"/>
        <v>0</v>
      </c>
      <c r="Q101" s="161">
        <f>ВОЛОСОВО!O101+ВОЛХОВ!O101+Всеволожск!O101+ВЫБОРГ!O101+ГАТЧИНА!O101+КИНГИСЕПП!O101+КИРОВСК!O101+'Лодейное Поле'!O101+Ломоносов!O101+ЛУГА!O101+ПРИОЗЕРСК!O101+ТИХВИН!O101+ЭПОТРЯД!O101</f>
        <v>0</v>
      </c>
      <c r="R101" s="647">
        <f>ВОЛОСОВО!P101+ВОЛХОВ!P101+Всеволожск!P101+ВЫБОРГ!P101+ГАТЧИНА!P101+КИНГИСЕПП!P101+КИРОВСК!P101+'Лодейное Поле'!P101+Ломоносов!P101+ЛУГА!P101+ПРИОЗЕРСК!P101+ТИХВИН!P101+ЭПОТРЯД!P101</f>
        <v>0</v>
      </c>
      <c r="S101" s="596"/>
      <c r="T101" s="650">
        <f t="shared" si="6"/>
        <v>0</v>
      </c>
      <c r="U101" s="720">
        <f>ВОЛОСОВО!R101+ВОЛХОВ!R101+Всеволожск!R101+ВЫБОРГ!R101+ГАТЧИНА!R101+КИНГИСЕПП!R101+КИРОВСК!R101+'Лодейное Поле'!R101+Ломоносов!R101+ЛУГА!R101+ПРИОЗЕРСК!R101+ТИХВИН!R101+ЭПОТРЯД!R101</f>
        <v>100</v>
      </c>
      <c r="V101" s="886">
        <f>ВОЛОСОВО!S101+ВОЛХОВ!S101+Всеволожск!S101+ВЫБОРГ!S101+ГАТЧИНА!S101+КИНГИСЕПП!S101+КИРОВСК!S101+'Лодейное Поле'!S101+Ломоносов!S101+ЛУГА!S101+ПРИОЗЕРСК!S101+ТИХВИН!S101+ЭПОТРЯД!S101</f>
        <v>100</v>
      </c>
      <c r="W101" s="879">
        <f t="shared" si="8"/>
        <v>100</v>
      </c>
      <c r="X101" s="879">
        <f t="shared" si="9"/>
        <v>28.571428571428573</v>
      </c>
      <c r="Y101" s="690"/>
      <c r="Z101" s="690"/>
      <c r="AA101" s="690"/>
      <c r="AB101" s="690"/>
      <c r="AC101" s="690"/>
    </row>
    <row r="102" spans="1:29" ht="13.5" thickBot="1">
      <c r="A102" s="534"/>
      <c r="B102" s="98"/>
      <c r="C102" s="98"/>
      <c r="D102" s="58"/>
      <c r="E102" s="88"/>
      <c r="F102" s="59"/>
      <c r="G102" s="89"/>
      <c r="H102" s="60"/>
      <c r="I102" s="540" t="s">
        <v>302</v>
      </c>
      <c r="J102" s="817">
        <v>100</v>
      </c>
      <c r="K102" s="310">
        <v>234.91</v>
      </c>
      <c r="L102" s="310">
        <v>11.1865</v>
      </c>
      <c r="M102" s="816">
        <v>1.04</v>
      </c>
      <c r="N102" s="803">
        <f t="shared" si="5"/>
        <v>273293.35436000006</v>
      </c>
      <c r="O102" s="819">
        <f>ВОЛОСОВО!N102+ВОЛХОВ!N102+Всеволожск!N102+ВЫБОРГ!N102+ГАТЧИНА!N102+КИНГИСЕПП!N102+КИРОВСК!N102+'Лодейное Поле'!N102+Ломоносов!N102+ЛУГА!N102+ПРИОЗЕРСК!N102+ТИХВИН!N102+ЭПОТРЯД!N102</f>
        <v>273293.35436000006</v>
      </c>
      <c r="P102" s="806">
        <f t="shared" si="7"/>
        <v>0</v>
      </c>
      <c r="Q102" s="161">
        <f>ВОЛОСОВО!O102+ВОЛХОВ!O102+Всеволожск!O102+ВЫБОРГ!O102+ГАТЧИНА!O102+КИНГИСЕПП!O102+КИРОВСК!O102+'Лодейное Поле'!O102+Ломоносов!O102+ЛУГА!O102+ПРИОЗЕРСК!O102+ТИХВИН!O102+ЭПОТРЯД!O102</f>
        <v>0</v>
      </c>
      <c r="R102" s="647">
        <f>ВОЛОСОВО!P102+ВОЛХОВ!P102+Всеволожск!P102+ВЫБОРГ!P102+ГАТЧИНА!P102+КИНГИСЕПП!P102+КИРОВСК!P102+'Лодейное Поле'!P102+Ломоносов!P102+ЛУГА!P102+ПРИОЗЕРСК!P102+ТИХВИН!P102+ЭПОТРЯД!P102</f>
        <v>0</v>
      </c>
      <c r="S102" s="596"/>
      <c r="T102" s="650">
        <f t="shared" si="6"/>
        <v>0</v>
      </c>
      <c r="U102" s="720">
        <f>ВОЛОСОВО!R102+ВОЛХОВ!R102+Всеволожск!R102+ВЫБОРГ!R102+ГАТЧИНА!R102+КИНГИСЕПП!R102+КИРОВСК!R102+'Лодейное Поле'!R102+Ломоносов!R102+ЛУГА!R102+ПРИОЗЕРСК!R102+ТИХВИН!R102+ЭПОТРЯД!R102</f>
        <v>100</v>
      </c>
      <c r="V102" s="886">
        <f>ВОЛОСОВО!S102+ВОЛХОВ!S102+Всеволожск!S102+ВЫБОРГ!S102+ГАТЧИНА!S102+КИНГИСЕПП!S102+КИРОВСК!S102+'Лодейное Поле'!S102+Ломоносов!S102+ЛУГА!S102+ПРИОЗЕРСК!S102+ТИХВИН!S102+ЭПОТРЯД!S102</f>
        <v>100</v>
      </c>
      <c r="W102" s="879">
        <f t="shared" si="8"/>
        <v>100</v>
      </c>
      <c r="X102" s="879">
        <f t="shared" si="9"/>
        <v>100</v>
      </c>
      <c r="Y102" s="690"/>
      <c r="Z102" s="690"/>
      <c r="AA102" s="690"/>
      <c r="AB102" s="690"/>
      <c r="AC102" s="690"/>
    </row>
    <row r="103" spans="1:29" ht="137.25" thickBot="1">
      <c r="A103" s="78" t="s">
        <v>0</v>
      </c>
      <c r="B103" s="79" t="s">
        <v>5</v>
      </c>
      <c r="C103" s="79" t="s">
        <v>3</v>
      </c>
      <c r="D103" s="110" t="s">
        <v>165</v>
      </c>
      <c r="E103" s="81" t="s">
        <v>102</v>
      </c>
      <c r="F103" s="82" t="s">
        <v>30</v>
      </c>
      <c r="G103" s="109" t="s">
        <v>170</v>
      </c>
      <c r="H103" s="83" t="s">
        <v>101</v>
      </c>
      <c r="I103" s="14"/>
      <c r="J103" s="29">
        <f>J104+J105+J106+J107+J108+J109+J110+J111+J112+J113+J115+J117+J118+J119+J120+J121+J122+J123+J124+J125+J127+J128+J129+J126+J116+J114</f>
        <v>1294310</v>
      </c>
      <c r="K103" s="13"/>
      <c r="L103" s="335"/>
      <c r="M103" s="800"/>
      <c r="N103" s="800">
        <f>N104+N105+N106+N107+N108+N109+N110+N111+N112+N113+N115+N117+N118+N119+N120+N121+N122+N123+N124+N125+N127+N128+N129+N126+N116+N114</f>
        <v>33402498.330477122</v>
      </c>
      <c r="O103" s="614">
        <f>O104+O105+O106+O107+O108+O109+O110+O111+O112+O113+O115+O117+O118+O119+O120+O121+O122+O123+O124+O125+O127+O128+O129+O126+O116+O114</f>
        <v>33402498.330477126</v>
      </c>
      <c r="P103" s="806">
        <f t="shared" si="7"/>
        <v>0</v>
      </c>
      <c r="Q103" s="603">
        <f>ВОЛОСОВО!O103+ВОЛХОВ!O103+Всеволожск!O103+ВЫБОРГ!O103+ГАТЧИНА!O103+КИНГИСЕПП!O103+КИРОВСК!O103+'Лодейное Поле'!O103+Ломоносов!O103+ЛУГА!O103+ПРИОЗЕРСК!O103+ТИХВИН!O103+ЭПОТРЯД!O103</f>
        <v>130589</v>
      </c>
      <c r="R103" s="648">
        <f>ВОЛОСОВО!P103+ВОЛХОВ!P103+Всеволожск!P103+ВЫБОРГ!P103+ГАТЧИНА!P103+КИНГИСЕПП!P103+КИРОВСК!P103+'Лодейное Поле'!P103+Ломоносов!P103+ЛУГА!P103+ПРИОЗЕРСК!P103+ТИХВИН!P103+ЭПОТРЯД!P103</f>
        <v>5324567.022528</v>
      </c>
      <c r="S103" s="649">
        <f>Q103*100/J103</f>
        <v>10.08946851990636</v>
      </c>
      <c r="T103" s="842">
        <f>T104+T105+T106+T107+T108+T109+T110+T111+T112+T113+T115+T117+T118+T119+T120+T121+T122+T123+T124+T125+T127+T128+T129+T126+T116+T114</f>
        <v>5324567.022528</v>
      </c>
      <c r="U103" s="726">
        <f>ВОЛОСОВО!R103+ВОЛХОВ!R103+Всеволожск!R103+ВЫБОРГ!R103+ГАТЧИНА!R103+КИНГИСЕПП!R103+КИРОВСК!R103+'Лодейное Поле'!R103+Ломоносов!R103+ЛУГА!R103+ПРИОЗЕРСК!R103+ТИХВИН!R103+ЭПОТРЯД!R103</f>
        <v>509858</v>
      </c>
      <c r="V103" s="886">
        <f>ВОЛОСОВО!S103+ВОЛХОВ!S103+Всеволожск!S103+ВЫБОРГ!S103+ГАТЧИНА!S103+КИНГИСЕПП!S103+КИРОВСК!S103+'Лодейное Поле'!S103+Ломоносов!S103+ЛУГА!S103+ПРИОЗЕРСК!S103+ТИХВИН!S103+ЭПОТРЯД!S103</f>
        <v>640447</v>
      </c>
      <c r="W103" s="879">
        <f t="shared" si="8"/>
        <v>640447</v>
      </c>
      <c r="X103" s="879">
        <f t="shared" si="9"/>
        <v>49.48173157898803</v>
      </c>
      <c r="Y103" s="690"/>
      <c r="Z103" s="690"/>
      <c r="AA103" s="690"/>
      <c r="AB103" s="690"/>
      <c r="AC103" s="690"/>
    </row>
    <row r="104" spans="1:29" ht="12.75">
      <c r="A104" s="168"/>
      <c r="B104" s="169"/>
      <c r="C104" s="169"/>
      <c r="D104" s="170"/>
      <c r="E104" s="205"/>
      <c r="F104" s="172"/>
      <c r="G104" s="172"/>
      <c r="H104" s="173"/>
      <c r="I104" s="206" t="s">
        <v>103</v>
      </c>
      <c r="J104" s="736">
        <f>ВОЛОСОВО!J104+ВОЛХОВ!J104+Всеволожск!J104+ВЫБОРГ!J104+ГАТЧИНА!J104+КИНГИСЕПП!J104+КИРОВСК!J104+'Лодейное Поле'!J104+Ломоносов!J104+ЛУГА!J104+ПРИОЗЕРСК!J104+ТИХВИН!J104+ЭПОТРЯД!J104</f>
        <v>20415</v>
      </c>
      <c r="K104" s="310">
        <v>38.31</v>
      </c>
      <c r="L104" s="310">
        <v>1</v>
      </c>
      <c r="M104" s="372">
        <v>1.04</v>
      </c>
      <c r="N104" s="804">
        <f>J104*K104*L104*M104</f>
        <v>813382.596</v>
      </c>
      <c r="O104" s="812">
        <f>ВОЛОСОВО!N104+ВОЛХОВ!N104+Всеволожск!N104+ВЫБОРГ!N104+ГАТЧИНА!N104+КИНГИСЕПП!N104+КИРОВСК!N104+'Лодейное Поле'!N104+Ломоносов!N104+ЛУГА!N104+ПРИОЗЕРСК!N104+ТИХВИН!N104+ЭПОТРЯД!N104</f>
        <v>813382.5959999999</v>
      </c>
      <c r="P104" s="806">
        <f t="shared" si="7"/>
        <v>0</v>
      </c>
      <c r="Q104" s="161">
        <f>ВОЛОСОВО!O104+ВОЛХОВ!O104+Всеволожск!O104+ВЫБОРГ!O104+ГАТЧИНА!O104+КИНГИСЕПП!O104+КИРОВСК!O104+'Лодейное Поле'!O104+Ломоносов!O104+ЛУГА!O104+ПРИОЗЕРСК!O104+ТИХВИН!O104+ЭПОТРЯД!O104</f>
        <v>3657</v>
      </c>
      <c r="R104" s="647">
        <f>ВОЛОСОВО!P104+ВОЛХОВ!P104+Всеволожск!P104+ВЫБОРГ!P104+ГАТЧИНА!P104+КИНГИСЕПП!P104+КИРОВСК!P104+'Лодейное Поле'!P104+Ломоносов!P104+ЛУГА!P104+ПРИОЗЕРСК!P104+ТИХВИН!P104+ЭПОТРЯД!P104</f>
        <v>145703.6568</v>
      </c>
      <c r="S104" s="596"/>
      <c r="T104" s="650">
        <f t="shared" si="6"/>
        <v>145703.65680000003</v>
      </c>
      <c r="U104" s="720">
        <f>ВОЛОСОВО!R104+ВОЛХОВ!R104+Всеволожск!R104+ВЫБОРГ!R104+ГАТЧИНА!R104+КИНГИСЕПП!R104+КИРОВСК!R104+'Лодейное Поле'!R104+Ломоносов!R104+ЛУГА!R104+ПРИОЗЕРСК!R104+ТИХВИН!R104+ЭПОТРЯД!R104</f>
        <v>8090</v>
      </c>
      <c r="V104" s="886">
        <f>ВОЛОСОВО!S104+ВОЛХОВ!S104+Всеволожск!S104+ВЫБОРГ!S104+ГАТЧИНА!S104+КИНГИСЕПП!S104+КИРОВСК!S104+'Лодейное Поле'!S104+Ломоносов!S104+ЛУГА!S104+ПРИОЗЕРСК!S104+ТИХВИН!S104+ЭПОТРЯД!S104</f>
        <v>11747</v>
      </c>
      <c r="W104" s="879">
        <f t="shared" si="8"/>
        <v>11747</v>
      </c>
      <c r="X104" s="879">
        <f t="shared" si="9"/>
        <v>57.541023757041394</v>
      </c>
      <c r="Y104" s="690"/>
      <c r="Z104" s="690"/>
      <c r="AA104" s="690"/>
      <c r="AB104" s="690"/>
      <c r="AC104" s="690"/>
    </row>
    <row r="105" spans="1:29" ht="12.75">
      <c r="A105" s="177"/>
      <c r="B105" s="178"/>
      <c r="C105" s="178"/>
      <c r="D105" s="179"/>
      <c r="E105" s="209"/>
      <c r="F105" s="181"/>
      <c r="G105" s="181"/>
      <c r="H105" s="182"/>
      <c r="I105" s="206" t="s">
        <v>104</v>
      </c>
      <c r="J105" s="736">
        <f>ВОЛОСОВО!J105+ВОЛХОВ!J105+Всеволожск!J105+ВЫБОРГ!J105+ГАТЧИНА!J105+КИНГИСЕПП!J105+КИРОВСК!J105+'Лодейное Поле'!J105+Ломоносов!J105+ЛУГА!J105+ПРИОЗЕРСК!J105+ТИХВИН!J105+ЭПОТРЯД!J105</f>
        <v>610659</v>
      </c>
      <c r="K105" s="310">
        <v>38.31</v>
      </c>
      <c r="L105" s="318">
        <v>0.1652</v>
      </c>
      <c r="M105" s="372">
        <v>1.04</v>
      </c>
      <c r="N105" s="804">
        <f aca="true" t="shared" si="10" ref="N105:N129">J105*K105*L105*M105</f>
        <v>4019335.8473923206</v>
      </c>
      <c r="O105" s="812">
        <f>ВОЛОСОВО!N105+ВОЛХОВ!N105+Всеволожск!N105+ВЫБОРГ!N105+ГАТЧИНА!N105+КИНГИСЕПП!N105+КИРОВСК!N105+'Лодейное Поле'!N105+Ломоносов!N105+ЛУГА!N105+ПРИОЗЕРСК!N105+ТИХВИН!N105+ЭПОТРЯД!N105</f>
        <v>4019335.847392321</v>
      </c>
      <c r="P105" s="806">
        <f t="shared" si="7"/>
        <v>0</v>
      </c>
      <c r="Q105" s="161">
        <f>ВОЛОСОВО!O105+ВОЛХОВ!O105+Всеволожск!O105+ВЫБОРГ!O105+ГАТЧИНА!O105+КИНГИСЕПП!O105+КИРОВСК!O105+'Лодейное Поле'!O105+Ломоносов!O105+ЛУГА!O105+ПРИОЗЕРСК!O105+ТИХВИН!O105+ЭПОТРЯД!O105</f>
        <v>0</v>
      </c>
      <c r="R105" s="647">
        <f>ВОЛОСОВО!P105+ВОЛХОВ!P105+Всеволожск!P105+ВЫБОРГ!P105+ГАТЧИНА!P105+КИНГИСЕПП!P105+КИРОВСК!P105+'Лодейное Поле'!P105+Ломоносов!P105+ЛУГА!P105+ПРИОЗЕРСК!P105+ТИХВИН!P105+ЭПОТРЯД!P105</f>
        <v>0</v>
      </c>
      <c r="S105" s="596"/>
      <c r="T105" s="650">
        <f t="shared" si="6"/>
        <v>0</v>
      </c>
      <c r="U105" s="720">
        <f>ВОЛОСОВО!R105+ВОЛХОВ!R105+Всеволожск!R105+ВЫБОРГ!R105+ГАТЧИНА!R105+КИНГИСЕПП!R105+КИРОВСК!R105+'Лодейное Поле'!R105+Ломоносов!R105+ЛУГА!R105+ПРИОЗЕРСК!R105+ТИХВИН!R105+ЭПОТРЯД!R105</f>
        <v>308800</v>
      </c>
      <c r="V105" s="886">
        <f>ВОЛОСОВО!S105+ВОЛХОВ!S105+Всеволожск!S105+ВЫБОРГ!S105+ГАТЧИНА!S105+КИНГИСЕПП!S105+КИРОВСК!S105+'Лодейное Поле'!S105+Ломоносов!S105+ЛУГА!S105+ПРИОЗЕРСК!S105+ТИХВИН!S105+ЭПОТРЯД!S105</f>
        <v>308800</v>
      </c>
      <c r="W105" s="879">
        <f t="shared" si="8"/>
        <v>308800</v>
      </c>
      <c r="X105" s="879">
        <f t="shared" si="9"/>
        <v>50.56832045380482</v>
      </c>
      <c r="Y105" s="690"/>
      <c r="Z105" s="690"/>
      <c r="AA105" s="690"/>
      <c r="AB105" s="690"/>
      <c r="AC105" s="690"/>
    </row>
    <row r="106" spans="1:29" ht="12.75">
      <c r="A106" s="177"/>
      <c r="B106" s="178"/>
      <c r="C106" s="178"/>
      <c r="D106" s="179"/>
      <c r="E106" s="209"/>
      <c r="F106" s="181"/>
      <c r="G106" s="181"/>
      <c r="H106" s="182"/>
      <c r="I106" s="174" t="s">
        <v>109</v>
      </c>
      <c r="J106" s="736">
        <f>ВОЛОСОВО!J106+ВОЛХОВ!J106+Всеволожск!J106+ВЫБОРГ!J106+ГАТЧИНА!J106+КИНГИСЕПП!J106+КИРОВСК!J106+'Лодейное Поле'!J106+Ломоносов!J106+ЛУГА!J106+ПРИОЗЕРСК!J106+ТИХВИН!J106+ЭПОТРЯД!J106</f>
        <v>7986</v>
      </c>
      <c r="K106" s="310">
        <v>38.31</v>
      </c>
      <c r="L106" s="310">
        <v>1</v>
      </c>
      <c r="M106" s="372">
        <v>1.04</v>
      </c>
      <c r="N106" s="804">
        <f t="shared" si="10"/>
        <v>318181.40640000004</v>
      </c>
      <c r="O106" s="812">
        <f>ВОЛОСОВО!N106+ВОЛХОВ!N106+Всеволожск!N106+ВЫБОРГ!N106+ГАТЧИНА!N106+КИНГИСЕПП!N106+КИРОВСК!N106+'Лодейное Поле'!N106+Ломоносов!N106+ЛУГА!N106+ПРИОЗЕРСК!N106+ТИХВИН!N106+ЭПОТРЯД!N106</f>
        <v>318181.40640000004</v>
      </c>
      <c r="P106" s="806">
        <f t="shared" si="7"/>
        <v>0</v>
      </c>
      <c r="Q106" s="161">
        <f>ВОЛОСОВО!O106+ВОЛХОВ!O106+Всеволожск!O106+ВЫБОРГ!O106+ГАТЧИНА!O106+КИНГИСЕПП!O106+КИРОВСК!O106+'Лодейное Поле'!O106+Ломоносов!O106+ЛУГА!O106+ПРИОЗЕРСК!O106+ТИХВИН!O106+ЭПОТРЯД!O106</f>
        <v>271</v>
      </c>
      <c r="R106" s="647">
        <f>ВОЛОСОВО!P106+ВОЛХОВ!P106+Всеволожск!P106+ВЫБОРГ!P106+ГАТЧИНА!P106+КИНГИСЕПП!P106+КИРОВСК!P106+'Лодейное Поле'!P106+Ломоносов!P106+ЛУГА!P106+ПРИОЗЕРСК!P106+ТИХВИН!P106+ЭПОТРЯД!P106</f>
        <v>10797.2904</v>
      </c>
      <c r="S106" s="596"/>
      <c r="T106" s="650">
        <f t="shared" si="6"/>
        <v>10797.2904</v>
      </c>
      <c r="U106" s="720">
        <f>ВОЛОСОВО!R106+ВОЛХОВ!R106+Всеволожск!R106+ВЫБОРГ!R106+ГАТЧИНА!R106+КИНГИСЕПП!R106+КИРОВСК!R106+'Лодейное Поле'!R106+Ломоносов!R106+ЛУГА!R106+ПРИОЗЕРСК!R106+ТИХВИН!R106+ЭПОТРЯД!R106</f>
        <v>943</v>
      </c>
      <c r="V106" s="886">
        <f>ВОЛОСОВО!S106+ВОЛХОВ!S106+Всеволожск!S106+ВЫБОРГ!S106+ГАТЧИНА!S106+КИНГИСЕПП!S106+КИРОВСК!S106+'Лодейное Поле'!S106+Ломоносов!S106+ЛУГА!S106+ПРИОЗЕРСК!S106+ТИХВИН!S106+ЭПОТРЯД!S106</f>
        <v>1214</v>
      </c>
      <c r="W106" s="879">
        <f t="shared" si="8"/>
        <v>1214</v>
      </c>
      <c r="X106" s="879">
        <f t="shared" si="9"/>
        <v>15.20160280490859</v>
      </c>
      <c r="Y106" s="690"/>
      <c r="Z106" s="690"/>
      <c r="AA106" s="690"/>
      <c r="AB106" s="690"/>
      <c r="AC106" s="690"/>
    </row>
    <row r="107" spans="1:29" ht="17.25">
      <c r="A107" s="177"/>
      <c r="B107" s="178"/>
      <c r="C107" s="178"/>
      <c r="D107" s="179"/>
      <c r="E107" s="209"/>
      <c r="F107" s="181"/>
      <c r="G107" s="181"/>
      <c r="H107" s="182"/>
      <c r="I107" s="183" t="s">
        <v>208</v>
      </c>
      <c r="J107" s="736">
        <f>ВОЛОСОВО!J107+ВОЛХОВ!J107+Всеволожск!J107+ВЫБОРГ!J107+ГАТЧИНА!J107+КИНГИСЕПП!J107+КИРОВСК!J107+'Лодейное Поле'!J107+Ломоносов!J107+ЛУГА!J107+ПРИОЗЕРСК!J107+ТИХВИН!J107+ЭПОТРЯД!J107</f>
        <v>112288</v>
      </c>
      <c r="K107" s="310">
        <v>38.31</v>
      </c>
      <c r="L107" s="310">
        <v>1</v>
      </c>
      <c r="M107" s="372">
        <v>1.04</v>
      </c>
      <c r="N107" s="804">
        <f t="shared" si="10"/>
        <v>4473823.4112</v>
      </c>
      <c r="O107" s="812">
        <f>ВОЛОСОВО!N107+ВОЛХОВ!N107+Всеволожск!N107+ВЫБОРГ!N107+ГАТЧИНА!N107+КИНГИСЕПП!N107+КИРОВСК!N107+'Лодейное Поле'!N107+Ломоносов!N107+ЛУГА!N107+ПРИОЗЕРСК!N107+ТИХВИН!N107+ЭПОТРЯД!N107</f>
        <v>4473823.411200001</v>
      </c>
      <c r="P107" s="806">
        <f t="shared" si="7"/>
        <v>0</v>
      </c>
      <c r="Q107" s="161">
        <f>ВОЛОСОВО!O107+ВОЛХОВ!O107+Всеволожск!O107+ВЫБОРГ!O107+ГАТЧИНА!O107+КИНГИСЕПП!O107+КИРОВСК!O107+'Лодейное Поле'!O107+Ломоносов!O107+ЛУГА!O107+ПРИОЗЕРСК!O107+ТИХВИН!O107+ЭПОТРЯД!O107</f>
        <v>20918</v>
      </c>
      <c r="R107" s="647">
        <f>ВОЛОСОВО!P107+ВОЛХОВ!P107+Всеволожск!P107+ВЫБОРГ!P107+ГАТЧИНА!P107+КИНГИСЕПП!P107+КИРОВСК!P107+'Лодейное Поле'!P107+Ломоносов!P107+ЛУГА!P107+ПРИОЗЕРСК!P107+ТИХВИН!P107+ЭПОТРЯД!P107</f>
        <v>833423.3232000001</v>
      </c>
      <c r="S107" s="596"/>
      <c r="T107" s="650">
        <f t="shared" si="6"/>
        <v>833423.3232000001</v>
      </c>
      <c r="U107" s="720">
        <f>ВОЛОСОВО!R107+ВОЛХОВ!R107+Всеволожск!R107+ВЫБОРГ!R107+ГАТЧИНА!R107+КИНГИСЕПП!R107+КИРОВСК!R107+'Лодейное Поле'!R107+Ломоносов!R107+ЛУГА!R107+ПРИОЗЕРСК!R107+ТИХВИН!R107+ЭПОТРЯД!R107</f>
        <v>38710</v>
      </c>
      <c r="V107" s="886">
        <f>ВОЛОСОВО!S107+ВОЛХОВ!S107+Всеволожск!S107+ВЫБОРГ!S107+ГАТЧИНА!S107+КИНГИСЕПП!S107+КИРОВСК!S107+'Лодейное Поле'!S107+Ломоносов!S107+ЛУГА!S107+ПРИОЗЕРСК!S107+ТИХВИН!S107+ЭПОТРЯД!S107</f>
        <v>59628</v>
      </c>
      <c r="W107" s="879">
        <f t="shared" si="8"/>
        <v>59628</v>
      </c>
      <c r="X107" s="879">
        <f t="shared" si="9"/>
        <v>53.10273582217156</v>
      </c>
      <c r="Y107" s="690"/>
      <c r="Z107" s="690"/>
      <c r="AA107" s="690"/>
      <c r="AB107" s="690"/>
      <c r="AC107" s="690"/>
    </row>
    <row r="108" spans="1:29" ht="12.75">
      <c r="A108" s="177"/>
      <c r="B108" s="178"/>
      <c r="C108" s="178"/>
      <c r="D108" s="179"/>
      <c r="E108" s="209"/>
      <c r="F108" s="181"/>
      <c r="G108" s="181"/>
      <c r="H108" s="182"/>
      <c r="I108" s="174" t="s">
        <v>108</v>
      </c>
      <c r="J108" s="736">
        <f>ВОЛОСОВО!J108+ВОЛХОВ!J108+Всеволожск!J108+ВЫБОРГ!J108+ГАТЧИНА!J108+КИНГИСЕПП!J108+КИРОВСК!J108+'Лодейное Поле'!J108+Ломоносов!J108+ЛУГА!J108+ПРИОЗЕРСК!J108+ТИХВИН!J108+ЭПОТРЯД!J108</f>
        <v>2233</v>
      </c>
      <c r="K108" s="310">
        <v>38.31</v>
      </c>
      <c r="L108" s="310">
        <v>1</v>
      </c>
      <c r="M108" s="372">
        <v>1.04</v>
      </c>
      <c r="N108" s="804">
        <f t="shared" si="10"/>
        <v>88968.07920000001</v>
      </c>
      <c r="O108" s="812">
        <f>ВОЛОСОВО!N108+ВОЛХОВ!N108+Всеволожск!N108+ВЫБОРГ!N108+ГАТЧИНА!N108+КИНГИСЕПП!N108+КИРОВСК!N108+'Лодейное Поле'!N108+Ломоносов!N108+ЛУГА!N108+ПРИОЗЕРСК!N108+ТИХВИН!N108+ЭПОТРЯД!N108</f>
        <v>88968.07920000002</v>
      </c>
      <c r="P108" s="806">
        <f t="shared" si="7"/>
        <v>0</v>
      </c>
      <c r="Q108" s="161">
        <f>ВОЛОСОВО!O108+ВОЛХОВ!O108+Всеволожск!O108+ВЫБОРГ!O108+ГАТЧИНА!O108+КИНГИСЕПП!O108+КИРОВСК!O108+'Лодейное Поле'!O108+Ломоносов!O108+ЛУГА!O108+ПРИОЗЕРСК!O108+ТИХВИН!O108+ЭПОТРЯД!O108</f>
        <v>1678</v>
      </c>
      <c r="R108" s="647">
        <f>ВОЛОСОВО!P108+ВОЛХОВ!P108+Всеволожск!P108+ВЫБОРГ!P108+ГАТЧИНА!P108+КИНГИСЕПП!P108+КИРОВСК!P108+'Лодейное Поле'!P108+Ломоносов!P108+ЛУГА!P108+ПРИОЗЕРСК!P108+ТИХВИН!P108+ЭПОТРЯД!P108</f>
        <v>66855.54720000002</v>
      </c>
      <c r="S108" s="596"/>
      <c r="T108" s="650">
        <f t="shared" si="6"/>
        <v>66855.5472</v>
      </c>
      <c r="U108" s="720">
        <f>ВОЛОСОВО!R108+ВОЛХОВ!R108+Всеволожск!R108+ВЫБОРГ!R108+ГАТЧИНА!R108+КИНГИСЕПП!R108+КИРОВСК!R108+'Лодейное Поле'!R108+Ломоносов!R108+ЛУГА!R108+ПРИОЗЕРСК!R108+ТИХВИН!R108+ЭПОТРЯД!R108</f>
        <v>370</v>
      </c>
      <c r="V108" s="886">
        <f>ВОЛОСОВО!S108+ВОЛХОВ!S108+Всеволожск!S108+ВЫБОРГ!S108+ГАТЧИНА!S108+КИНГИСЕПП!S108+КИРОВСК!S108+'Лодейное Поле'!S108+Ломоносов!S108+ЛУГА!S108+ПРИОЗЕРСК!S108+ТИХВИН!S108+ЭПОТРЯД!S108</f>
        <v>2048</v>
      </c>
      <c r="W108" s="879">
        <f t="shared" si="8"/>
        <v>2048</v>
      </c>
      <c r="X108" s="879">
        <f t="shared" si="9"/>
        <v>91.71518137035379</v>
      </c>
      <c r="Y108" s="690"/>
      <c r="Z108" s="690"/>
      <c r="AA108" s="690"/>
      <c r="AB108" s="690"/>
      <c r="AC108" s="690"/>
    </row>
    <row r="109" spans="1:29" ht="12.75">
      <c r="A109" s="177"/>
      <c r="B109" s="178"/>
      <c r="C109" s="178"/>
      <c r="D109" s="179"/>
      <c r="E109" s="209"/>
      <c r="F109" s="181"/>
      <c r="G109" s="181"/>
      <c r="H109" s="182"/>
      <c r="I109" s="174" t="s">
        <v>209</v>
      </c>
      <c r="J109" s="736">
        <f>ВОЛОСОВО!J109+ВОЛХОВ!J109+Всеволожск!J109+ВЫБОРГ!J109+ГАТЧИНА!J109+КИНГИСЕПП!J109+КИРОВСК!J109+'Лодейное Поле'!J109+Ломоносов!J109+ЛУГА!J109+ПРИОЗЕРСК!J109+ТИХВИН!J109+ЭПОТРЯД!J109</f>
        <v>32441</v>
      </c>
      <c r="K109" s="310">
        <v>38.31</v>
      </c>
      <c r="L109" s="310">
        <v>1</v>
      </c>
      <c r="M109" s="372">
        <v>1.04</v>
      </c>
      <c r="N109" s="804">
        <f t="shared" si="10"/>
        <v>1292527.2984</v>
      </c>
      <c r="O109" s="812">
        <f>ВОЛОСОВО!N109+ВОЛХОВ!N109+Всеволожск!N109+ВЫБОРГ!N109+ГАТЧИНА!N109+КИНГИСЕПП!N109+КИРОВСК!N109+'Лодейное Поле'!N109+Ломоносов!N109+ЛУГА!N109+ПРИОЗЕРСК!N109+ТИХВИН!N109+ЭПОТРЯД!N109</f>
        <v>1292527.2984000002</v>
      </c>
      <c r="P109" s="806">
        <f t="shared" si="7"/>
        <v>0</v>
      </c>
      <c r="Q109" s="161">
        <f>ВОЛОСОВО!O109+ВОЛХОВ!O109+Всеволожск!O109+ВЫБОРГ!O109+ГАТЧИНА!O109+КИНГИСЕПП!O109+КИРОВСК!O109+'Лодейное Поле'!O109+Ломоносов!O109+ЛУГА!O109+ПРИОЗЕРСК!O109+ТИХВИН!O109+ЭПОТРЯД!O109</f>
        <v>1003</v>
      </c>
      <c r="R109" s="647">
        <f>ВОЛОСОВО!P109+ВОЛХОВ!P109+Всеволожск!P109+ВЫБОРГ!P109+ГАТЧИНА!P109+КИНГИСЕПП!P109+КИРОВСК!P109+'Лодейное Поле'!P109+Ломоносов!P109+ЛУГА!P109+ПРИОЗЕРСК!P109+ТИХВИН!P109+ЭПОТРЯД!P109</f>
        <v>39961.927200000006</v>
      </c>
      <c r="S109" s="596"/>
      <c r="T109" s="650">
        <f t="shared" si="6"/>
        <v>39961.9272</v>
      </c>
      <c r="U109" s="720">
        <f>ВОЛОСОВО!R109+ВОЛХОВ!R109+Всеволожск!R109+ВЫБОРГ!R109+ГАТЧИНА!R109+КИНГИСЕПП!R109+КИРОВСК!R109+'Лодейное Поле'!R109+Ломоносов!R109+ЛУГА!R109+ПРИОЗЕРСК!R109+ТИХВИН!R109+ЭПОТРЯД!R109</f>
        <v>3952</v>
      </c>
      <c r="V109" s="886">
        <f>ВОЛОСОВО!S109+ВОЛХОВ!S109+Всеволожск!S109+ВЫБОРГ!S109+ГАТЧИНА!S109+КИНГИСЕПП!S109+КИРОВСК!S109+'Лодейное Поле'!S109+Ломоносов!S109+ЛУГА!S109+ПРИОЗЕРСК!S109+ТИХВИН!S109+ЭПОТРЯД!S109</f>
        <v>4955</v>
      </c>
      <c r="W109" s="879">
        <f t="shared" si="8"/>
        <v>4955</v>
      </c>
      <c r="X109" s="879">
        <f t="shared" si="9"/>
        <v>15.273881816220214</v>
      </c>
      <c r="Y109" s="690"/>
      <c r="Z109" s="690"/>
      <c r="AA109" s="690"/>
      <c r="AB109" s="690"/>
      <c r="AC109" s="690"/>
    </row>
    <row r="110" spans="1:29" ht="12.75">
      <c r="A110" s="177"/>
      <c r="B110" s="178"/>
      <c r="C110" s="178"/>
      <c r="D110" s="179"/>
      <c r="E110" s="209"/>
      <c r="F110" s="181"/>
      <c r="G110" s="181"/>
      <c r="H110" s="182"/>
      <c r="I110" s="174" t="s">
        <v>107</v>
      </c>
      <c r="J110" s="736">
        <f>ВОЛОСОВО!J110+ВОЛХОВ!J110+Всеволожск!J110+ВЫБОРГ!J110+ГАТЧИНА!J110+КИНГИСЕПП!J110+КИРОВСК!J110+'Лодейное Поле'!J110+Ломоносов!J110+ЛУГА!J110+ПРИОЗЕРСК!J110+ТИХВИН!J110+ЭПОТРЯД!J110</f>
        <v>325</v>
      </c>
      <c r="K110" s="310">
        <v>38.31</v>
      </c>
      <c r="L110" s="310">
        <v>1</v>
      </c>
      <c r="M110" s="372">
        <v>1.04</v>
      </c>
      <c r="N110" s="804">
        <f t="shared" si="10"/>
        <v>12948.78</v>
      </c>
      <c r="O110" s="812">
        <f>ВОЛОСОВО!N110+ВОЛХОВ!N110+Всеволожск!N110+ВЫБОРГ!N110+ГАТЧИНА!N110+КИНГИСЕПП!N110+КИРОВСК!N110+'Лодейное Поле'!N110+Ломоносов!N110+ЛУГА!N110+ПРИОЗЕРСК!N110+ТИХВИН!N110+ЭПОТРЯД!N110</f>
        <v>12948.78</v>
      </c>
      <c r="P110" s="806">
        <f t="shared" si="7"/>
        <v>0</v>
      </c>
      <c r="Q110" s="161">
        <f>ВОЛОСОВО!O110+ВОЛХОВ!O110+Всеволожск!O110+ВЫБОРГ!O110+ГАТЧИНА!O110+КИНГИСЕПП!O110+КИРОВСК!O110+'Лодейное Поле'!O110+Ломоносов!O110+ЛУГА!O110+ПРИОЗЕРСК!O110+ТИХВИН!O110+ЭПОТРЯД!O110</f>
        <v>0</v>
      </c>
      <c r="R110" s="647">
        <f>ВОЛОСОВО!P110+ВОЛХОВ!P110+Всеволожск!P110+ВЫБОРГ!P110+ГАТЧИНА!P110+КИНГИСЕПП!P110+КИРОВСК!P110+'Лодейное Поле'!P110+Ломоносов!P110+ЛУГА!P110+ПРИОЗЕРСК!P110+ТИХВИН!P110+ЭПОТРЯД!P110</f>
        <v>0</v>
      </c>
      <c r="S110" s="596"/>
      <c r="T110" s="650">
        <f aca="true" t="shared" si="11" ref="T110:T136">K110*L110*Q110*M110</f>
        <v>0</v>
      </c>
      <c r="U110" s="720">
        <f>ВОЛОСОВО!R110+ВОЛХОВ!R110+Всеволожск!R110+ВЫБОРГ!R110+ГАТЧИНА!R110+КИНГИСЕПП!R110+КИРОВСК!R110+'Лодейное Поле'!R110+Ломоносов!R110+ЛУГА!R110+ПРИОЗЕРСК!R110+ТИХВИН!R110+ЭПОТРЯД!R110</f>
        <v>245</v>
      </c>
      <c r="V110" s="886">
        <f>ВОЛОСОВО!S110+ВОЛХОВ!S110+Всеволожск!S110+ВЫБОРГ!S110+ГАТЧИНА!S110+КИНГИСЕПП!S110+КИРОВСК!S110+'Лодейное Поле'!S110+Ломоносов!S110+ЛУГА!S110+ПРИОЗЕРСК!S110+ТИХВИН!S110+ЭПОТРЯД!S110</f>
        <v>245</v>
      </c>
      <c r="W110" s="879">
        <f t="shared" si="8"/>
        <v>245</v>
      </c>
      <c r="X110" s="879">
        <f t="shared" si="9"/>
        <v>75.38461538461539</v>
      </c>
      <c r="Y110" s="690"/>
      <c r="Z110" s="690"/>
      <c r="AA110" s="690"/>
      <c r="AB110" s="690"/>
      <c r="AC110" s="690"/>
    </row>
    <row r="111" spans="1:29" ht="12.75">
      <c r="A111" s="177"/>
      <c r="B111" s="178"/>
      <c r="C111" s="178"/>
      <c r="D111" s="179"/>
      <c r="E111" s="209"/>
      <c r="F111" s="181"/>
      <c r="G111" s="181"/>
      <c r="H111" s="182"/>
      <c r="I111" s="174" t="s">
        <v>106</v>
      </c>
      <c r="J111" s="736">
        <f>ВОЛОСОВО!J111+ВОЛХОВ!J111+Всеволожск!J111+ВЫБОРГ!J111+ГАТЧИНА!J111+КИНГИСЕПП!J111+КИРОВСК!J111+'Лодейное Поле'!J111+Ломоносов!J111+ЛУГА!J111+ПРИОЗЕРСК!J111+ТИХВИН!J111+ЭПОТРЯД!J111</f>
        <v>6815</v>
      </c>
      <c r="K111" s="310">
        <v>38.31</v>
      </c>
      <c r="L111" s="310">
        <v>1</v>
      </c>
      <c r="M111" s="372">
        <v>1.04</v>
      </c>
      <c r="N111" s="804">
        <f t="shared" si="10"/>
        <v>271525.956</v>
      </c>
      <c r="O111" s="812">
        <f>ВОЛОСОВО!N111+ВОЛХОВ!N111+Всеволожск!N111+ВЫБОРГ!N111+ГАТЧИНА!N111+КИНГИСЕПП!N111+КИРОВСК!N111+'Лодейное Поле'!N111+Ломоносов!N111+ЛУГА!N111+ПРИОЗЕРСК!N111+ТИХВИН!N111+ЭПОТРЯД!N111</f>
        <v>271525.956</v>
      </c>
      <c r="P111" s="806">
        <f t="shared" si="7"/>
        <v>0</v>
      </c>
      <c r="Q111" s="161">
        <f>ВОЛОСОВО!O111+ВОЛХОВ!O111+Всеволожск!O111+ВЫБОРГ!O111+ГАТЧИНА!O111+КИНГИСЕПП!O111+КИРОВСК!O111+'Лодейное Поле'!O111+Ломоносов!O111+ЛУГА!O111+ПРИОЗЕРСК!O111+ТИХВИН!O111+ЭПОТРЯД!O111</f>
        <v>0</v>
      </c>
      <c r="R111" s="647">
        <f>ВОЛОСОВО!P111+ВОЛХОВ!P111+Всеволожск!P111+ВЫБОРГ!P111+ГАТЧИНА!P111+КИНГИСЕПП!P111+КИРОВСК!P111+'Лодейное Поле'!P111+Ломоносов!P111+ЛУГА!P111+ПРИОЗЕРСК!P111+ТИХВИН!P111+ЭПОТРЯД!P111</f>
        <v>0</v>
      </c>
      <c r="S111" s="596"/>
      <c r="T111" s="650">
        <f t="shared" si="11"/>
        <v>0</v>
      </c>
      <c r="U111" s="720">
        <f>ВОЛОСОВО!R111+ВОЛХОВ!R111+Всеволожск!R111+ВЫБОРГ!R111+ГАТЧИНА!R111+КИНГИСЕПП!R111+КИРОВСК!R111+'Лодейное Поле'!R111+Ломоносов!R111+ЛУГА!R111+ПРИОЗЕРСК!R111+ТИХВИН!R111+ЭПОТРЯД!R111</f>
        <v>2247</v>
      </c>
      <c r="V111" s="886">
        <f>ВОЛОСОВО!S111+ВОЛХОВ!S111+Всеволожск!S111+ВЫБОРГ!S111+ГАТЧИНА!S111+КИНГИСЕПП!S111+КИРОВСК!S111+'Лодейное Поле'!S111+Ломоносов!S111+ЛУГА!S111+ПРИОЗЕРСК!S111+ТИХВИН!S111+ЭПОТРЯД!S111</f>
        <v>2247</v>
      </c>
      <c r="W111" s="879">
        <f t="shared" si="8"/>
        <v>2247</v>
      </c>
      <c r="X111" s="879">
        <f t="shared" si="9"/>
        <v>32.97138664710198</v>
      </c>
      <c r="Y111" s="690"/>
      <c r="Z111" s="690"/>
      <c r="AA111" s="690"/>
      <c r="AB111" s="690"/>
      <c r="AC111" s="690"/>
    </row>
    <row r="112" spans="1:29" ht="12.75">
      <c r="A112" s="177"/>
      <c r="B112" s="178"/>
      <c r="C112" s="178"/>
      <c r="D112" s="179"/>
      <c r="E112" s="209"/>
      <c r="F112" s="181"/>
      <c r="G112" s="181"/>
      <c r="H112" s="182"/>
      <c r="I112" s="206" t="s">
        <v>110</v>
      </c>
      <c r="J112" s="736">
        <f>ВОЛОСОВО!J112+ВОЛХОВ!J112+Всеволожск!J112+ВЫБОРГ!J112+ГАТЧИНА!J112+КИНГИСЕПП!J112+КИРОВСК!J112+'Лодейное Поле'!J112+Ломоносов!J112+ЛУГА!J112+ПРИОЗЕРСК!J112+ТИХВИН!J112+ЭПОТРЯД!J112</f>
        <v>7000</v>
      </c>
      <c r="K112" s="310">
        <v>38.31</v>
      </c>
      <c r="L112" s="310">
        <v>1</v>
      </c>
      <c r="M112" s="372">
        <v>1.04</v>
      </c>
      <c r="N112" s="804">
        <f t="shared" si="10"/>
        <v>278896.8</v>
      </c>
      <c r="O112" s="812">
        <f>ВОЛОСОВО!N112+ВОЛХОВ!N112+Всеволожск!N112+ВЫБОРГ!N112+ГАТЧИНА!N112+КИНГИСЕПП!N112+КИРОВСК!N112+'Лодейное Поле'!N112+Ломоносов!N112+ЛУГА!N112+ПРИОЗЕРСК!N112+ТИХВИН!N112+ЭПОТРЯД!N112</f>
        <v>278896.8</v>
      </c>
      <c r="P112" s="806">
        <f t="shared" si="7"/>
        <v>0</v>
      </c>
      <c r="Q112" s="161">
        <f>ВОЛОСОВО!O112+ВОЛХОВ!O112+Всеволожск!O112+ВЫБОРГ!O112+ГАТЧИНА!O112+КИНГИСЕПП!O112+КИРОВСК!O112+'Лодейное Поле'!O112+Ломоносов!O112+ЛУГА!O112+ПРИОЗЕРСК!O112+ТИХВИН!O112+ЭПОТРЯД!O112</f>
        <v>0</v>
      </c>
      <c r="R112" s="647">
        <f>ВОЛОСОВО!P112+ВОЛХОВ!P112+Всеволожск!P112+ВЫБОРГ!P112+ГАТЧИНА!P112+КИНГИСЕПП!P112+КИРОВСК!P112+'Лодейное Поле'!P112+Ломоносов!P112+ЛУГА!P112+ПРИОЗЕРСК!P112+ТИХВИН!P112+ЭПОТРЯД!P112</f>
        <v>0</v>
      </c>
      <c r="S112" s="596"/>
      <c r="T112" s="650">
        <f t="shared" si="11"/>
        <v>0</v>
      </c>
      <c r="U112" s="720">
        <f>ВОЛОСОВО!R112+ВОЛХОВ!R112+Всеволожск!R112+ВЫБОРГ!R112+ГАТЧИНА!R112+КИНГИСЕПП!R112+КИРОВСК!R112+'Лодейное Поле'!R112+Ломоносов!R112+ЛУГА!R112+ПРИОЗЕРСК!R112+ТИХВИН!R112+ЭПОТРЯД!R112</f>
        <v>0</v>
      </c>
      <c r="V112" s="886">
        <f>ВОЛОСОВО!S112+ВОЛХОВ!S112+Всеволожск!S112+ВЫБОРГ!S112+ГАТЧИНА!S112+КИНГИСЕПП!S112+КИРОВСК!S112+'Лодейное Поле'!S112+Ломоносов!S112+ЛУГА!S112+ПРИОЗЕРСК!S112+ТИХВИН!S112+ЭПОТРЯД!S112</f>
        <v>0</v>
      </c>
      <c r="W112" s="879">
        <f t="shared" si="8"/>
        <v>0</v>
      </c>
      <c r="X112" s="879">
        <f t="shared" si="9"/>
        <v>0</v>
      </c>
      <c r="Y112" s="690"/>
      <c r="Z112" s="690"/>
      <c r="AA112" s="690"/>
      <c r="AB112" s="690"/>
      <c r="AC112" s="690"/>
    </row>
    <row r="113" spans="1:29" ht="17.25">
      <c r="A113" s="177"/>
      <c r="B113" s="178"/>
      <c r="C113" s="178"/>
      <c r="D113" s="179"/>
      <c r="E113" s="209"/>
      <c r="F113" s="181"/>
      <c r="G113" s="181"/>
      <c r="H113" s="182"/>
      <c r="I113" s="210" t="s">
        <v>157</v>
      </c>
      <c r="J113" s="736">
        <f>ВОЛОСОВО!J113+ВОЛХОВ!J113+Всеволожск!J113+ВЫБОРГ!J113+ГАТЧИНА!J113+КИНГИСЕПП!J113+КИРОВСК!J113+'Лодейное Поле'!J113+Ломоносов!J113+ЛУГА!J113+ПРИОЗЕРСК!J113+ТИХВИН!J113+ЭПОТРЯД!J113</f>
        <v>0</v>
      </c>
      <c r="K113" s="310">
        <v>38.31</v>
      </c>
      <c r="L113" s="310">
        <v>1</v>
      </c>
      <c r="M113" s="372">
        <v>1.04</v>
      </c>
      <c r="N113" s="804">
        <f t="shared" si="10"/>
        <v>0</v>
      </c>
      <c r="O113" s="812">
        <f>ВОЛОСОВО!N113+ВОЛХОВ!N113+Всеволожск!N113+ВЫБОРГ!N113+ГАТЧИНА!N113+КИНГИСЕПП!N113+КИРОВСК!N113+'Лодейное Поле'!N113+Ломоносов!N113+ЛУГА!N113+ПРИОЗЕРСК!N113+ТИХВИН!N113+ЭПОТРЯД!N113</f>
        <v>0</v>
      </c>
      <c r="P113" s="806">
        <f t="shared" si="7"/>
        <v>0</v>
      </c>
      <c r="Q113" s="161">
        <f>ВОЛОСОВО!O113+ВОЛХОВ!O113+Всеволожск!O113+ВЫБОРГ!O113+ГАТЧИНА!O113+КИНГИСЕПП!O113+КИРОВСК!O113+'Лодейное Поле'!O113+Ломоносов!O113+ЛУГА!O113+ПРИОЗЕРСК!O113+ТИХВИН!O113+ЭПОТРЯД!O113</f>
        <v>0</v>
      </c>
      <c r="R113" s="647">
        <f>ВОЛОСОВО!P113+ВОЛХОВ!P113+Всеволожск!P113+ВЫБОРГ!P113+ГАТЧИНА!P113+КИНГИСЕПП!P113+КИРОВСК!P113+'Лодейное Поле'!P113+Ломоносов!P113+ЛУГА!P113+ПРИОЗЕРСК!P113+ТИХВИН!P113+ЭПОТРЯД!P113</f>
        <v>0</v>
      </c>
      <c r="S113" s="596"/>
      <c r="T113" s="650">
        <f t="shared" si="11"/>
        <v>0</v>
      </c>
      <c r="U113" s="720">
        <f>ВОЛОСОВО!R113+ВОЛХОВ!R113+Всеволожск!R113+ВЫБОРГ!R113+ГАТЧИНА!R113+КИНГИСЕПП!R113+КИРОВСК!R113+'Лодейное Поле'!R113+Ломоносов!R113+ЛУГА!R113+ПРИОЗЕРСК!R113+ТИХВИН!R113+ЭПОТРЯД!R113</f>
        <v>0</v>
      </c>
      <c r="V113" s="886">
        <f>ВОЛОСОВО!S113+ВОЛХОВ!S113+Всеволожск!S113+ВЫБОРГ!S113+ГАТЧИНА!S113+КИНГИСЕПП!S113+КИРОВСК!S113+'Лодейное Поле'!S113+Ломоносов!S113+ЛУГА!S113+ПРИОЗЕРСК!S113+ТИХВИН!S113+ЭПОТРЯД!S113</f>
        <v>0</v>
      </c>
      <c r="W113" s="879">
        <f t="shared" si="8"/>
        <v>0</v>
      </c>
      <c r="X113" s="879" t="e">
        <f t="shared" si="9"/>
        <v>#DIV/0!</v>
      </c>
      <c r="Y113" s="690"/>
      <c r="Z113" s="690"/>
      <c r="AA113" s="690"/>
      <c r="AB113" s="690"/>
      <c r="AC113" s="690"/>
    </row>
    <row r="114" spans="1:29" ht="12.75">
      <c r="A114" s="177"/>
      <c r="B114" s="178"/>
      <c r="C114" s="178"/>
      <c r="D114" s="179"/>
      <c r="E114" s="209"/>
      <c r="F114" s="181"/>
      <c r="G114" s="181"/>
      <c r="H114" s="182"/>
      <c r="I114" s="174" t="s">
        <v>158</v>
      </c>
      <c r="J114" s="736">
        <f>ВОЛОСОВО!J114+ВОЛХОВ!J114+Всеволожск!J114+ВЫБОРГ!J114+ГАТЧИНА!J114+КИНГИСЕПП!J114+КИРОВСК!J114+'Лодейное Поле'!J114+Ломоносов!J114+ЛУГА!J114+ПРИОЗЕРСК!J114+ТИХВИН!J114+ЭПОТРЯД!J114</f>
        <v>1701</v>
      </c>
      <c r="K114" s="310">
        <v>38.31</v>
      </c>
      <c r="L114" s="310">
        <v>1</v>
      </c>
      <c r="M114" s="372">
        <v>1.04</v>
      </c>
      <c r="N114" s="804">
        <f t="shared" si="10"/>
        <v>67771.92240000001</v>
      </c>
      <c r="O114" s="812">
        <f>ВОЛОСОВО!N114+ВОЛХОВ!N114+Всеволожск!N114+ВЫБОРГ!N114+ГАТЧИНА!N114+КИНГИСЕПП!N114+КИРОВСК!N114+'Лодейное Поле'!N114+Ломоносов!N114+ЛУГА!N114+ПРИОЗЕРСК!N114+ТИХВИН!N114+ЭПОТРЯД!N114</f>
        <v>67771.92240000001</v>
      </c>
      <c r="P114" s="806">
        <f t="shared" si="7"/>
        <v>0</v>
      </c>
      <c r="Q114" s="161">
        <f>ВОЛОСОВО!O114+ВОЛХОВ!O114+Всеволожск!O114+ВЫБОРГ!O114+ГАТЧИНА!O114+КИНГИСЕПП!O114+КИРОВСК!O114+'Лодейное Поле'!O114+Ломоносов!O114+ЛУГА!O114+ПРИОЗЕРСК!O114+ТИХВИН!O114+ЭПОТРЯД!O114</f>
        <v>534</v>
      </c>
      <c r="R114" s="647">
        <f>ВОЛОСОВО!P114+ВОЛХОВ!P114+Всеволожск!P114+ВЫБОРГ!P114+ГАТЧИНА!P114+КИНГИСЕПП!P114+КИРОВСК!P114+'Лодейное Поле'!P114+Ломоносов!P114+ЛУГА!P114+ПРИОЗЕРСК!P114+ТИХВИН!P114+ЭПОТРЯД!P114</f>
        <v>21275.841600000003</v>
      </c>
      <c r="S114" s="596"/>
      <c r="T114" s="650">
        <f t="shared" si="11"/>
        <v>21275.841600000003</v>
      </c>
      <c r="U114" s="720">
        <f>ВОЛОСОВО!R114+ВОЛХОВ!R114+Всеволожск!R114+ВЫБОРГ!R114+ГАТЧИНА!R114+КИНГИСЕПП!R114+КИРОВСК!R114+'Лодейное Поле'!R114+Ломоносов!R114+ЛУГА!R114+ПРИОЗЕРСК!R114+ТИХВИН!R114+ЭПОТРЯД!R114</f>
        <v>427</v>
      </c>
      <c r="V114" s="886">
        <f>ВОЛОСОВО!S114+ВОЛХОВ!S114+Всеволожск!S114+ВЫБОРГ!S114+ГАТЧИНА!S114+КИНГИСЕПП!S114+КИРОВСК!S114+'Лодейное Поле'!S114+Ломоносов!S114+ЛУГА!S114+ПРИОЗЕРСК!S114+ТИХВИН!S114+ЭПОТРЯД!S114</f>
        <v>961</v>
      </c>
      <c r="W114" s="879">
        <f t="shared" si="8"/>
        <v>961</v>
      </c>
      <c r="X114" s="879">
        <f t="shared" si="9"/>
        <v>56.49617871840094</v>
      </c>
      <c r="Y114" s="690"/>
      <c r="Z114" s="690"/>
      <c r="AA114" s="690"/>
      <c r="AB114" s="690"/>
      <c r="AC114" s="690"/>
    </row>
    <row r="115" spans="1:29" ht="12.75">
      <c r="A115" s="177"/>
      <c r="B115" s="178"/>
      <c r="C115" s="178"/>
      <c r="D115" s="179"/>
      <c r="E115" s="209"/>
      <c r="F115" s="181"/>
      <c r="G115" s="181"/>
      <c r="H115" s="182"/>
      <c r="I115" s="206" t="s">
        <v>156</v>
      </c>
      <c r="J115" s="736">
        <f>ВОЛОСОВО!J115+ВОЛХОВ!J115+Всеволожск!J115+ВЫБОРГ!J115+ГАТЧИНА!J115+КИНГИСЕПП!J115+КИРОВСК!J115+'Лодейное Поле'!J115+Ломоносов!J115+ЛУГА!J115+ПРИОЗЕРСК!J115+ТИХВИН!J115+ЭПОТРЯД!J115</f>
        <v>0</v>
      </c>
      <c r="K115" s="310">
        <v>38.31</v>
      </c>
      <c r="L115" s="310">
        <v>1</v>
      </c>
      <c r="M115" s="372">
        <v>1.04</v>
      </c>
      <c r="N115" s="804">
        <f t="shared" si="10"/>
        <v>0</v>
      </c>
      <c r="O115" s="812">
        <f>ВОЛОСОВО!N115+ВОЛХОВ!N115+Всеволожск!N115+ВЫБОРГ!N115+ГАТЧИНА!N115+КИНГИСЕПП!N115+КИРОВСК!N115+'Лодейное Поле'!N115+Ломоносов!N115+ЛУГА!N115+ПРИОЗЕРСК!N115+ТИХВИН!N115+ЭПОТРЯД!N115</f>
        <v>0</v>
      </c>
      <c r="P115" s="806">
        <f t="shared" si="7"/>
        <v>0</v>
      </c>
      <c r="Q115" s="161">
        <f>ВОЛОСОВО!O115+ВОЛХОВ!O115+Всеволожск!O115+ВЫБОРГ!O115+ГАТЧИНА!O115+КИНГИСЕПП!O115+КИРОВСК!O115+'Лодейное Поле'!O115+Ломоносов!O115+ЛУГА!O115+ПРИОЗЕРСК!O115+ТИХВИН!O115+ЭПОТРЯД!O115</f>
        <v>0</v>
      </c>
      <c r="R115" s="647">
        <f>ВОЛОСОВО!P115+ВОЛХОВ!P115+Всеволожск!P115+ВЫБОРГ!P115+ГАТЧИНА!P115+КИНГИСЕПП!P115+КИРОВСК!P115+'Лодейное Поле'!P115+Ломоносов!P115+ЛУГА!P115+ПРИОЗЕРСК!P115+ТИХВИН!P115+ЭПОТРЯД!P115</f>
        <v>0</v>
      </c>
      <c r="S115" s="596"/>
      <c r="T115" s="650">
        <f t="shared" si="11"/>
        <v>0</v>
      </c>
      <c r="U115" s="720">
        <f>ВОЛОСОВО!R115+ВОЛХОВ!R115+Всеволожск!R115+ВЫБОРГ!R115+ГАТЧИНА!R115+КИНГИСЕПП!R115+КИРОВСК!R115+'Лодейное Поле'!R115+Ломоносов!R115+ЛУГА!R115+ПРИОЗЕРСК!R115+ТИХВИН!R115+ЭПОТРЯД!R115</f>
        <v>0</v>
      </c>
      <c r="V115" s="886">
        <f>ВОЛОСОВО!S115+ВОЛХОВ!S115+Всеволожск!S115+ВЫБОРГ!S115+ГАТЧИНА!S115+КИНГИСЕПП!S115+КИРОВСК!S115+'Лодейное Поле'!S115+Ломоносов!S115+ЛУГА!S115+ПРИОЗЕРСК!S115+ТИХВИН!S115+ЭПОТРЯД!S115</f>
        <v>0</v>
      </c>
      <c r="W115" s="879">
        <f t="shared" si="8"/>
        <v>0</v>
      </c>
      <c r="X115" s="879" t="e">
        <f t="shared" si="9"/>
        <v>#DIV/0!</v>
      </c>
      <c r="Y115" s="690"/>
      <c r="Z115" s="690"/>
      <c r="AA115" s="690"/>
      <c r="AB115" s="690"/>
      <c r="AC115" s="690"/>
    </row>
    <row r="116" spans="1:29" ht="12.75">
      <c r="A116" s="177"/>
      <c r="B116" s="178"/>
      <c r="C116" s="178"/>
      <c r="D116" s="179"/>
      <c r="E116" s="209"/>
      <c r="F116" s="181"/>
      <c r="G116" s="181"/>
      <c r="H116" s="182"/>
      <c r="I116" s="174" t="s">
        <v>155</v>
      </c>
      <c r="J116" s="736">
        <f>ВОЛОСОВО!J116+ВОЛХОВ!J116+Всеволожск!J116+ВЫБОРГ!J116+ГАТЧИНА!J116+КИНГИСЕПП!J116+КИРОВСК!J116+'Лодейное Поле'!J116+Ломоносов!J116+ЛУГА!J116+ПРИОЗЕРСК!J116+ТИХВИН!J116+ЭПОТРЯД!J116</f>
        <v>2292</v>
      </c>
      <c r="K116" s="310">
        <v>38.31</v>
      </c>
      <c r="L116" s="310">
        <v>1</v>
      </c>
      <c r="M116" s="372">
        <v>1.04</v>
      </c>
      <c r="N116" s="804">
        <f t="shared" si="10"/>
        <v>91318.78080000001</v>
      </c>
      <c r="O116" s="812">
        <f>ВОЛОСОВО!N116+ВОЛХОВ!N116+Всеволожск!N116+ВЫБОРГ!N116+ГАТЧИНА!N116+КИНГИСЕПП!N116+КИРОВСК!N116+'Лодейное Поле'!N116+Ломоносов!N116+ЛУГА!N116+ПРИОЗЕРСК!N116+ТИХВИН!N116+ЭПОТРЯД!N116</f>
        <v>91318.78080000001</v>
      </c>
      <c r="P116" s="806">
        <f t="shared" si="7"/>
        <v>0</v>
      </c>
      <c r="Q116" s="161">
        <f>ВОЛОСОВО!O116+ВОЛХОВ!O116+Всеволожск!O116+ВЫБОРГ!O116+ГАТЧИНА!O116+КИНГИСЕПП!O116+КИРОВСК!O116+'Лодейное Поле'!O116+Ломоносов!O116+ЛУГА!O116+ПРИОЗЕРСК!O116+ТИХВИН!O116+ЭПОТРЯД!O116</f>
        <v>568</v>
      </c>
      <c r="R116" s="647">
        <f>ВОЛОСОВО!P116+ВОЛХОВ!P116+Всеволожск!P116+ВЫБОРГ!P116+ГАТЧИНА!P116+КИНГИСЕПП!P116+КИРОВСК!P116+'Лодейное Поле'!P116+Ломоносов!P116+ЛУГА!P116+ПРИОЗЕРСК!P116+ТИХВИН!P116+ЭПОТРЯД!P116</f>
        <v>22630.483200000002</v>
      </c>
      <c r="S116" s="596"/>
      <c r="T116" s="650">
        <f t="shared" si="11"/>
        <v>22630.483200000002</v>
      </c>
      <c r="U116" s="720">
        <f>ВОЛОСОВО!R116+ВОЛХОВ!R116+Всеволожск!R116+ВЫБОРГ!R116+ГАТЧИНА!R116+КИНГИСЕПП!R116+КИРОВСК!R116+'Лодейное Поле'!R116+Ломоносов!R116+ЛУГА!R116+ПРИОЗЕРСК!R116+ТИХВИН!R116+ЭПОТРЯД!R116</f>
        <v>607</v>
      </c>
      <c r="V116" s="886">
        <f>ВОЛОСОВО!S116+ВОЛХОВ!S116+Всеволожск!S116+ВЫБОРГ!S116+ГАТЧИНА!S116+КИНГИСЕПП!S116+КИРОВСК!S116+'Лодейное Поле'!S116+Ломоносов!S116+ЛУГА!S116+ПРИОЗЕРСК!S116+ТИХВИН!S116+ЭПОТРЯД!S116</f>
        <v>1175</v>
      </c>
      <c r="W116" s="879">
        <f t="shared" si="8"/>
        <v>1175</v>
      </c>
      <c r="X116" s="879">
        <f t="shared" si="9"/>
        <v>51.2652705061082</v>
      </c>
      <c r="Y116" s="690"/>
      <c r="Z116" s="690"/>
      <c r="AA116" s="690"/>
      <c r="AB116" s="690"/>
      <c r="AC116" s="690"/>
    </row>
    <row r="117" spans="1:29" ht="25.5">
      <c r="A117" s="177"/>
      <c r="B117" s="178"/>
      <c r="C117" s="178"/>
      <c r="D117" s="179"/>
      <c r="E117" s="209"/>
      <c r="F117" s="181"/>
      <c r="G117" s="181"/>
      <c r="H117" s="182"/>
      <c r="I117" s="210" t="s">
        <v>111</v>
      </c>
      <c r="J117" s="736">
        <f>ВОЛОСОВО!J117+ВОЛХОВ!J117+Всеволожск!J117+ВЫБОРГ!J117+ГАТЧИНА!J117+КИНГИСЕПП!J117+КИРОВСК!J117+'Лодейное Поле'!J117+Ломоносов!J117+ЛУГА!J117+ПРИОЗЕРСК!J117+ТИХВИН!J117+ЭПОТРЯД!J117</f>
        <v>3000</v>
      </c>
      <c r="K117" s="310">
        <v>38.31</v>
      </c>
      <c r="L117" s="310">
        <v>1</v>
      </c>
      <c r="M117" s="372">
        <v>1.04</v>
      </c>
      <c r="N117" s="804">
        <f t="shared" si="10"/>
        <v>119527.2</v>
      </c>
      <c r="O117" s="812">
        <f>ВОЛОСОВО!N117+ВОЛХОВ!N117+Всеволожск!N117+ВЫБОРГ!N117+ГАТЧИНА!N117+КИНГИСЕПП!N117+КИРОВСК!N117+'Лодейное Поле'!N117+Ломоносов!N117+ЛУГА!N117+ПРИОЗЕРСК!N117+ТИХВИН!N117+ЭПОТРЯД!N117</f>
        <v>119527.2</v>
      </c>
      <c r="P117" s="806">
        <f t="shared" si="7"/>
        <v>0</v>
      </c>
      <c r="Q117" s="161">
        <f>ВОЛОСОВО!O117+ВОЛХОВ!O117+Всеволожск!O117+ВЫБОРГ!O117+ГАТЧИНА!O117+КИНГИСЕПП!O117+КИРОВСК!O117+'Лодейное Поле'!O117+Ломоносов!O117+ЛУГА!O117+ПРИОЗЕРСК!O117+ТИХВИН!O117+ЭПОТРЯД!O117</f>
        <v>0</v>
      </c>
      <c r="R117" s="647">
        <f>ВОЛОСОВО!P117+ВОЛХОВ!P117+Всеволожск!P117+ВЫБОРГ!P117+ГАТЧИНА!P117+КИНГИСЕПП!P117+КИРОВСК!P117+'Лодейное Поле'!P117+Ломоносов!P117+ЛУГА!P117+ПРИОЗЕРСК!P117+ТИХВИН!P117+ЭПОТРЯД!P117</f>
        <v>0</v>
      </c>
      <c r="S117" s="596"/>
      <c r="T117" s="650">
        <f t="shared" si="11"/>
        <v>0</v>
      </c>
      <c r="U117" s="720">
        <f>ВОЛОСОВО!R117+ВОЛХОВ!R117+Всеволожск!R117+ВЫБОРГ!R117+ГАТЧИНА!R117+КИНГИСЕПП!R117+КИРОВСК!R117+'Лодейное Поле'!R117+Ломоносов!R117+ЛУГА!R117+ПРИОЗЕРСК!R117+ТИХВИН!R117+ЭПОТРЯД!R117</f>
        <v>0</v>
      </c>
      <c r="V117" s="886">
        <f>ВОЛОСОВО!S117+ВОЛХОВ!S117+Всеволожск!S117+ВЫБОРГ!S117+ГАТЧИНА!S117+КИНГИСЕПП!S117+КИРОВСК!S117+'Лодейное Поле'!S117+Ломоносов!S117+ЛУГА!S117+ПРИОЗЕРСК!S117+ТИХВИН!S117+ЭПОТРЯД!S117</f>
        <v>0</v>
      </c>
      <c r="W117" s="879">
        <f t="shared" si="8"/>
        <v>0</v>
      </c>
      <c r="X117" s="879">
        <f t="shared" si="9"/>
        <v>0</v>
      </c>
      <c r="Y117" s="690"/>
      <c r="Z117" s="690"/>
      <c r="AA117" s="690"/>
      <c r="AB117" s="690"/>
      <c r="AC117" s="690"/>
    </row>
    <row r="118" spans="1:29" ht="17.25">
      <c r="A118" s="177"/>
      <c r="B118" s="178"/>
      <c r="C118" s="178"/>
      <c r="D118" s="179"/>
      <c r="E118" s="209"/>
      <c r="F118" s="181"/>
      <c r="G118" s="181"/>
      <c r="H118" s="182"/>
      <c r="I118" s="210" t="s">
        <v>112</v>
      </c>
      <c r="J118" s="736">
        <f>ВОЛОСОВО!J118+ВОЛХОВ!J118+Всеволожск!J118+ВЫБОРГ!J118+ГАТЧИНА!J118+КИНГИСЕПП!J118+КИРОВСК!J118+'Лодейное Поле'!J118+Ломоносов!J118+ЛУГА!J118+ПРИОЗЕРСК!J118+ТИХВИН!J118+ЭПОТРЯД!J118</f>
        <v>0</v>
      </c>
      <c r="K118" s="310">
        <v>38.31</v>
      </c>
      <c r="L118" s="310">
        <v>1</v>
      </c>
      <c r="M118" s="372">
        <v>1.04</v>
      </c>
      <c r="N118" s="804">
        <f t="shared" si="10"/>
        <v>0</v>
      </c>
      <c r="O118" s="812">
        <f>ВОЛОСОВО!N118+ВОЛХОВ!N118+Всеволожск!N118+ВЫБОРГ!N118+ГАТЧИНА!N118+КИНГИСЕПП!N118+КИРОВСК!N118+'Лодейное Поле'!N118+Ломоносов!N118+ЛУГА!N118+ПРИОЗЕРСК!N118+ТИХВИН!N118+ЭПОТРЯД!N118</f>
        <v>0</v>
      </c>
      <c r="P118" s="806">
        <f t="shared" si="7"/>
        <v>0</v>
      </c>
      <c r="Q118" s="161">
        <f>ВОЛОСОВО!O118+ВОЛХОВ!O118+Всеволожск!O118+ВЫБОРГ!O118+ГАТЧИНА!O118+КИНГИСЕПП!O118+КИРОВСК!O118+'Лодейное Поле'!O118+Ломоносов!O118+ЛУГА!O118+ПРИОЗЕРСК!O118+ТИХВИН!O118+ЭПОТРЯД!O118</f>
        <v>0</v>
      </c>
      <c r="R118" s="647">
        <f>ВОЛОСОВО!P118+ВОЛХОВ!P118+Всеволожск!P118+ВЫБОРГ!P118+ГАТЧИНА!P118+КИНГИСЕПП!P118+КИРОВСК!P118+'Лодейное Поле'!P118+Ломоносов!P118+ЛУГА!P118+ПРИОЗЕРСК!P118+ТИХВИН!P118+ЭПОТРЯД!P118</f>
        <v>0</v>
      </c>
      <c r="S118" s="596"/>
      <c r="T118" s="650">
        <f t="shared" si="11"/>
        <v>0</v>
      </c>
      <c r="U118" s="720">
        <f>ВОЛОСОВО!R118+ВОЛХОВ!R118+Всеволожск!R118+ВЫБОРГ!R118+ГАТЧИНА!R118+КИНГИСЕПП!R118+КИРОВСК!R118+'Лодейное Поле'!R118+Ломоносов!R118+ЛУГА!R118+ПРИОЗЕРСК!R118+ТИХВИН!R118+ЭПОТРЯД!R118</f>
        <v>0</v>
      </c>
      <c r="V118" s="886">
        <f>ВОЛОСОВО!S118+ВОЛХОВ!S118+Всеволожск!S118+ВЫБОРГ!S118+ГАТЧИНА!S118+КИНГИСЕПП!S118+КИРОВСК!S118+'Лодейное Поле'!S118+Ломоносов!S118+ЛУГА!S118+ПРИОЗЕРСК!S118+ТИХВИН!S118+ЭПОТРЯД!S118</f>
        <v>0</v>
      </c>
      <c r="W118" s="879">
        <f t="shared" si="8"/>
        <v>0</v>
      </c>
      <c r="X118" s="879" t="e">
        <f t="shared" si="9"/>
        <v>#DIV/0!</v>
      </c>
      <c r="Y118" s="690"/>
      <c r="Z118" s="690"/>
      <c r="AA118" s="690"/>
      <c r="AB118" s="690"/>
      <c r="AC118" s="690"/>
    </row>
    <row r="119" spans="1:29" ht="17.25">
      <c r="A119" s="177"/>
      <c r="B119" s="178"/>
      <c r="C119" s="178"/>
      <c r="D119" s="179"/>
      <c r="E119" s="209"/>
      <c r="F119" s="181"/>
      <c r="G119" s="181"/>
      <c r="H119" s="182"/>
      <c r="I119" s="520" t="s">
        <v>77</v>
      </c>
      <c r="J119" s="820">
        <f>ВОЛОСОВО!J119+ВОЛХОВ!J119+Всеволожск!J119+ВЫБОРГ!J119+ГАТЧИНА!J119+КИНГИСЕПП!J119+КИРОВСК!J119+'Лодейное Поле'!J119+Ломоносов!J119+ЛУГА!J119+ПРИОЗЕРСК!J119+ТИХВИН!J119+ЭПОТРЯД!J119</f>
        <v>45777</v>
      </c>
      <c r="K119" s="518">
        <v>38.31</v>
      </c>
      <c r="L119" s="518">
        <v>2.176</v>
      </c>
      <c r="M119" s="372">
        <v>1.04</v>
      </c>
      <c r="N119" s="804">
        <f t="shared" si="10"/>
        <v>3968731.4254848007</v>
      </c>
      <c r="O119" s="812">
        <f>ВОЛОСОВО!N119+ВОЛХОВ!N119+Всеволожск!N119+ВЫБОРГ!N119+ГАТЧИНА!N119+КИНГИСЕПП!N119+КИРОВСК!N119+'Лодейное Поле'!N119+Ломоносов!N119+ЛУГА!N119+ПРИОЗЕРСК!N119+ТИХВИН!N119+ЭПОТРЯД!N119</f>
        <v>3968731.4254848007</v>
      </c>
      <c r="P119" s="806">
        <f t="shared" si="7"/>
        <v>0</v>
      </c>
      <c r="Q119" s="161">
        <f>ВОЛОСОВО!O119+ВОЛХОВ!O119+Всеволожск!O119+ВЫБОРГ!O119+ГАТЧИНА!O119+КИНГИСЕПП!O119+КИРОВСК!O119+'Лодейное Поле'!O119+Ломоносов!O119+ЛУГА!O119+ПРИОЗЕРСК!O119+ТИХВИН!O119+ЭПОТРЯД!O119</f>
        <v>2595</v>
      </c>
      <c r="R119" s="647">
        <f>ВОЛОСОВО!P119+ВОЛХОВ!P119+Всеволожск!P119+ВЫБОРГ!P119+ГАТЧИНА!P119+КИНГИСЕПП!P119+КИРОВСК!P119+'Лодейное Поле'!P119+Ломоносов!P119+ЛУГА!P119+ПРИОЗЕРСК!P119+ТИХВИН!P119+ЭПОТРЯД!P119</f>
        <v>224978.87692800004</v>
      </c>
      <c r="S119" s="596"/>
      <c r="T119" s="650">
        <f t="shared" si="11"/>
        <v>224978.87692800004</v>
      </c>
      <c r="U119" s="720">
        <f>ВОЛОСОВО!R119+ВОЛХОВ!R119+Всеволожск!R119+ВЫБОРГ!R119+ГАТЧИНА!R119+КИНГИСЕПП!R119+КИРОВСК!R119+'Лодейное Поле'!R119+Ломоносов!R119+ЛУГА!R119+ПРИОЗЕРСК!R119+ТИХВИН!R119+ЭПОТРЯД!R119</f>
        <v>7554</v>
      </c>
      <c r="V119" s="886">
        <f>ВОЛОСОВО!S119+ВОЛХОВ!S119+Всеволожск!S119+ВЫБОРГ!S119+ГАТЧИНА!S119+КИНГИСЕПП!S119+КИРОВСК!S119+'Лодейное Поле'!S119+Ломоносов!S119+ЛУГА!S119+ПРИОЗЕРСК!S119+ТИХВИН!S119+ЭПОТРЯД!S119</f>
        <v>10149</v>
      </c>
      <c r="W119" s="879">
        <f t="shared" si="8"/>
        <v>10149</v>
      </c>
      <c r="X119" s="879">
        <f t="shared" si="9"/>
        <v>22.17052231469952</v>
      </c>
      <c r="Y119" s="690"/>
      <c r="Z119" s="690"/>
      <c r="AA119" s="690"/>
      <c r="AB119" s="690"/>
      <c r="AC119" s="690"/>
    </row>
    <row r="120" spans="1:29" ht="12.75">
      <c r="A120" s="177"/>
      <c r="B120" s="178"/>
      <c r="C120" s="178"/>
      <c r="D120" s="179"/>
      <c r="E120" s="209"/>
      <c r="F120" s="181"/>
      <c r="G120" s="181"/>
      <c r="H120" s="182"/>
      <c r="I120" s="210" t="s">
        <v>113</v>
      </c>
      <c r="J120" s="736">
        <f>ВОЛОСОВО!J120+ВОЛХОВ!J120+Всеволожск!J120+ВЫБОРГ!J120+ГАТЧИНА!J120+КИНГИСЕПП!J120+КИРОВСК!J120+'Лодейное Поле'!J120+Ломоносов!J120+ЛУГА!J120+ПРИОЗЕРСК!J120+ТИХВИН!J120+ЭПОТРЯД!J120</f>
        <v>4804</v>
      </c>
      <c r="K120" s="310">
        <v>38.31</v>
      </c>
      <c r="L120" s="310">
        <v>1</v>
      </c>
      <c r="M120" s="372">
        <v>1.04</v>
      </c>
      <c r="N120" s="804">
        <f t="shared" si="10"/>
        <v>191402.88960000002</v>
      </c>
      <c r="O120" s="812">
        <f>ВОЛОСОВО!N120+ВОЛХОВ!N120+Всеволожск!N120+ВЫБОРГ!N120+ГАТЧИНА!N120+КИНГИСЕПП!N120+КИРОВСК!N120+'Лодейное Поле'!N120+Ломоносов!N120+ЛУГА!N120+ПРИОЗЕРСК!N120+ТИХВИН!N120+ЭПОТРЯД!N120</f>
        <v>191402.88960000002</v>
      </c>
      <c r="P120" s="806">
        <f t="shared" si="7"/>
        <v>0</v>
      </c>
      <c r="Q120" s="161">
        <f>ВОЛОСОВО!O120+ВОЛХОВ!O120+Всеволожск!O120+ВЫБОРГ!O120+ГАТЧИНА!O120+КИНГИСЕПП!O120+КИРОВСК!O120+'Лодейное Поле'!O120+Ломоносов!O120+ЛУГА!O120+ПРИОЗЕРСК!O120+ТИХВИН!O120+ЭПОТРЯД!O120</f>
        <v>162</v>
      </c>
      <c r="R120" s="647">
        <f>ВОЛОСОВО!P120+ВОЛХОВ!P120+Всеволожск!P120+ВЫБОРГ!P120+ГАТЧИНА!P120+КИНГИСЕПП!P120+КИРОВСК!P120+'Лодейное Поле'!P120+Ломоносов!P120+ЛУГА!P120+ПРИОЗЕРСК!P120+ТИХВИН!P120+ЭПОТРЯД!P120</f>
        <v>6454.468800000001</v>
      </c>
      <c r="S120" s="596"/>
      <c r="T120" s="650">
        <f t="shared" si="11"/>
        <v>6454.468800000001</v>
      </c>
      <c r="U120" s="720">
        <f>ВОЛОСОВО!R120+ВОЛХОВ!R120+Всеволожск!R120+ВЫБОРГ!R120+ГАТЧИНА!R120+КИНГИСЕПП!R120+КИРОВСК!R120+'Лодейное Поле'!R120+Ломоносов!R120+ЛУГА!R120+ПРИОЗЕРСК!R120+ТИХВИН!R120+ЭПОТРЯД!R120</f>
        <v>1328</v>
      </c>
      <c r="V120" s="886">
        <f>ВОЛОСОВО!S120+ВОЛХОВ!S120+Всеволожск!S120+ВЫБОРГ!S120+ГАТЧИНА!S120+КИНГИСЕПП!S120+КИРОВСК!S120+'Лодейное Поле'!S120+Ломоносов!S120+ЛУГА!S120+ПРИОЗЕРСК!S120+ТИХВИН!S120+ЭПОТРЯД!S120</f>
        <v>1490</v>
      </c>
      <c r="W120" s="879">
        <f t="shared" si="8"/>
        <v>1490</v>
      </c>
      <c r="X120" s="879">
        <f t="shared" si="9"/>
        <v>31.015820149875104</v>
      </c>
      <c r="Y120" s="690"/>
      <c r="Z120" s="690"/>
      <c r="AA120" s="690"/>
      <c r="AB120" s="690"/>
      <c r="AC120" s="690"/>
    </row>
    <row r="121" spans="1:29" ht="12.75">
      <c r="A121" s="177"/>
      <c r="B121" s="178"/>
      <c r="C121" s="178"/>
      <c r="D121" s="179"/>
      <c r="E121" s="209"/>
      <c r="F121" s="181"/>
      <c r="G121" s="181"/>
      <c r="H121" s="182"/>
      <c r="I121" s="210" t="s">
        <v>210</v>
      </c>
      <c r="J121" s="736">
        <f>ВОЛОСОВО!J121+ВОЛХОВ!J121+Всеволожск!J121+ВЫБОРГ!J121+ГАТЧИНА!J121+КИНГИСЕПП!J121+КИРОВСК!J121+'Лодейное Поле'!J121+Ломоносов!J121+ЛУГА!J121+ПРИОЗЕРСК!J121+ТИХВИН!J121+ЭПОТРЯД!J121</f>
        <v>259005</v>
      </c>
      <c r="K121" s="310">
        <v>38.31</v>
      </c>
      <c r="L121" s="310">
        <v>1</v>
      </c>
      <c r="M121" s="372">
        <v>1.04</v>
      </c>
      <c r="N121" s="804">
        <f t="shared" si="10"/>
        <v>10319380.812</v>
      </c>
      <c r="O121" s="812">
        <f>ВОЛОСОВО!N121+ВОЛХОВ!N121+Всеволожск!N121+ВЫБОРГ!N121+ГАТЧИНА!N121+КИНГИСЕПП!N121+КИРОВСК!N121+'Лодейное Поле'!N121+Ломоносов!N121+ЛУГА!N121+ПРИОЗЕРСК!N121+ТИХВИН!N121+ЭПОТРЯД!N121</f>
        <v>10319380.812</v>
      </c>
      <c r="P121" s="806">
        <f t="shared" si="7"/>
        <v>0</v>
      </c>
      <c r="Q121" s="161">
        <f>ВОЛОСОВО!O121+ВОЛХОВ!O121+Всеволожск!O121+ВЫБОРГ!O121+ГАТЧИНА!O121+КИНГИСЕПП!O121+КИРОВСК!O121+'Лодейное Поле'!O121+Ломоносов!O121+ЛУГА!O121+ПРИОЗЕРСК!O121+ТИХВИН!O121+ЭПОТРЯД!O121</f>
        <v>60063</v>
      </c>
      <c r="R121" s="647">
        <f>ВОЛОСОВО!P121+ВОЛХОВ!P121+Всеволожск!P121+ВЫБОРГ!P121+ГАТЧИНА!P121+КИНГИСЕПП!P121+КИРОВСК!P121+'Лодейное Поле'!P121+Ломоносов!P121+ЛУГА!P121+ПРИОЗЕРСК!P121+ТИХВИН!P121+ЭПОТРЯД!P121</f>
        <v>2393054.0712</v>
      </c>
      <c r="S121" s="596"/>
      <c r="T121" s="650">
        <f t="shared" si="11"/>
        <v>2393054.0712</v>
      </c>
      <c r="U121" s="720">
        <f>ВОЛОСОВО!R121+ВОЛХОВ!R121+Всеволожск!R121+ВЫБОРГ!R121+ГАТЧИНА!R121+КИНГИСЕПП!R121+КИРОВСК!R121+'Лодейное Поле'!R121+Ломоносов!R121+ЛУГА!R121+ПРИОЗЕРСК!R121+ТИХВИН!R121+ЭПОТРЯД!R121</f>
        <v>94436</v>
      </c>
      <c r="V121" s="886">
        <f>ВОЛОСОВО!S121+ВОЛХОВ!S121+Всеволожск!S121+ВЫБОРГ!S121+ГАТЧИНА!S121+КИНГИСЕПП!S121+КИРОВСК!S121+'Лодейное Поле'!S121+Ломоносов!S121+ЛУГА!S121+ПРИОЗЕРСК!S121+ТИХВИН!S121+ЭПОТРЯД!S121</f>
        <v>154499</v>
      </c>
      <c r="W121" s="879">
        <f t="shared" si="8"/>
        <v>154499</v>
      </c>
      <c r="X121" s="879">
        <f t="shared" si="9"/>
        <v>59.65097198895774</v>
      </c>
      <c r="Y121" s="690"/>
      <c r="Z121" s="690"/>
      <c r="AA121" s="690"/>
      <c r="AB121" s="690"/>
      <c r="AC121" s="690"/>
    </row>
    <row r="122" spans="1:29" ht="12.75">
      <c r="A122" s="177"/>
      <c r="B122" s="178"/>
      <c r="C122" s="178"/>
      <c r="D122" s="179"/>
      <c r="E122" s="209"/>
      <c r="F122" s="181"/>
      <c r="G122" s="181"/>
      <c r="H122" s="182"/>
      <c r="I122" s="210" t="s">
        <v>115</v>
      </c>
      <c r="J122" s="736">
        <f>ВОЛОСОВО!J122+ВОЛХОВ!J122+Всеволожск!J122+ВЫБОРГ!J122+ГАТЧИНА!J122+КИНГИСЕПП!J122+КИРОВСК!J122+'Лодейное Поле'!J122+Ломоносов!J122+ЛУГА!J122+ПРИОЗЕРСК!J122+ТИХВИН!J122+ЭПОТРЯД!J122</f>
        <v>3675</v>
      </c>
      <c r="K122" s="310">
        <v>38.31</v>
      </c>
      <c r="L122" s="310">
        <v>1</v>
      </c>
      <c r="M122" s="372">
        <v>1.04</v>
      </c>
      <c r="N122" s="804">
        <f t="shared" si="10"/>
        <v>146420.82</v>
      </c>
      <c r="O122" s="812">
        <f>ВОЛОСОВО!N122+ВОЛХОВ!N122+Всеволожск!N122+ВЫБОРГ!N122+ГАТЧИНА!N122+КИНГИСЕПП!N122+КИРОВСК!N122+'Лодейное Поле'!N122+Ломоносов!N122+ЛУГА!N122+ПРИОЗЕРСК!N122+ТИХВИН!N122+ЭПОТРЯД!N122</f>
        <v>146420.82</v>
      </c>
      <c r="P122" s="806">
        <f t="shared" si="7"/>
        <v>0</v>
      </c>
      <c r="Q122" s="161">
        <f>ВОЛОСОВО!O122+ВОЛХОВ!O122+Всеволожск!O122+ВЫБОРГ!O122+ГАТЧИНА!O122+КИНГИСЕПП!O122+КИРОВСК!O122+'Лодейное Поле'!O122+Ломоносов!O122+ЛУГА!O122+ПРИОЗЕРСК!O122+ТИХВИН!O122+ЭПОТРЯД!O122</f>
        <v>137</v>
      </c>
      <c r="R122" s="647">
        <f>ВОЛОСОВО!P122+ВОЛХОВ!P122+Всеволожск!P122+ВЫБОРГ!P122+ГАТЧИНА!P122+КИНГИСЕПП!P122+КИРОВСК!P122+'Лодейное Поле'!P122+Ломоносов!P122+ЛУГА!P122+ПРИОЗЕРСК!P122+ТИХВИН!P122+ЭПОТРЯД!P122</f>
        <v>5458.408800000001</v>
      </c>
      <c r="S122" s="596"/>
      <c r="T122" s="650">
        <f t="shared" si="11"/>
        <v>5458.4088</v>
      </c>
      <c r="U122" s="720">
        <f>ВОЛОСОВО!R122+ВОЛХОВ!R122+Всеволожск!R122+ВЫБОРГ!R122+ГАТЧИНА!R122+КИНГИСЕПП!R122+КИРОВСК!R122+'Лодейное Поле'!R122+Ломоносов!R122+ЛУГА!R122+ПРИОЗЕРСК!R122+ТИХВИН!R122+ЭПОТРЯД!R122</f>
        <v>1026</v>
      </c>
      <c r="V122" s="886">
        <f>ВОЛОСОВО!S122+ВОЛХОВ!S122+Всеволожск!S122+ВЫБОРГ!S122+ГАТЧИНА!S122+КИНГИСЕПП!S122+КИРОВСК!S122+'Лодейное Поле'!S122+Ломоносов!S122+ЛУГА!S122+ПРИОЗЕРСК!S122+ТИХВИН!S122+ЭПОТРЯД!S122</f>
        <v>1163</v>
      </c>
      <c r="W122" s="879">
        <f t="shared" si="8"/>
        <v>1163</v>
      </c>
      <c r="X122" s="879">
        <f t="shared" si="9"/>
        <v>31.64625850340136</v>
      </c>
      <c r="Y122" s="690"/>
      <c r="Z122" s="690"/>
      <c r="AA122" s="690"/>
      <c r="AB122" s="690"/>
      <c r="AC122" s="690"/>
    </row>
    <row r="123" spans="1:29" ht="12.75">
      <c r="A123" s="177"/>
      <c r="B123" s="178"/>
      <c r="C123" s="178"/>
      <c r="D123" s="179"/>
      <c r="E123" s="209"/>
      <c r="F123" s="181"/>
      <c r="G123" s="181"/>
      <c r="H123" s="182"/>
      <c r="I123" s="210" t="s">
        <v>114</v>
      </c>
      <c r="J123" s="736">
        <f>ВОЛОСОВО!J123+ВОЛХОВ!J123+Всеволожск!J123+ВЫБОРГ!J123+ГАТЧИНА!J123+КИНГИСЕПП!J123+КИРОВСК!J123+'Лодейное Поле'!J123+Ломоносов!J123+ЛУГА!J123+ПРИОЗЕРСК!J123+ТИХВИН!J123+ЭПОТРЯД!J123</f>
        <v>50904</v>
      </c>
      <c r="K123" s="310">
        <v>38.31</v>
      </c>
      <c r="L123" s="310">
        <v>1</v>
      </c>
      <c r="M123" s="372">
        <v>1.04</v>
      </c>
      <c r="N123" s="804">
        <f t="shared" si="10"/>
        <v>2028137.5296000002</v>
      </c>
      <c r="O123" s="812">
        <f>ВОЛОСОВО!N123+ВОЛХОВ!N123+Всеволожск!N123+ВЫБОРГ!N123+ГАТЧИНА!N123+КИНГИСЕПП!N123+КИРОВСК!N123+'Лодейное Поле'!N123+Ломоносов!N123+ЛУГА!N123+ПРИОЗЕРСК!N123+ТИХВИН!N123+ЭПОТРЯД!N123</f>
        <v>2028137.5296000005</v>
      </c>
      <c r="P123" s="806">
        <f t="shared" si="7"/>
        <v>0</v>
      </c>
      <c r="Q123" s="161">
        <f>ВОЛОСОВО!O123+ВОЛХОВ!O123+Всеволожск!O123+ВЫБОРГ!O123+ГАТЧИНА!O123+КИНГИСЕПП!O123+КИРОВСК!O123+'Лодейное Поле'!O123+Ломоносов!O123+ЛУГА!O123+ПРИОЗЕРСК!O123+ТИХВИН!O123+ЭПОТРЯД!O123</f>
        <v>15071</v>
      </c>
      <c r="R123" s="647">
        <f>ВОЛОСОВО!P123+ВОЛХОВ!P123+Всеволожск!P123+ВЫБОРГ!P123+ГАТЧИНА!P123+КИНГИСЕПП!P123+КИРОВСК!P123+'Лодейное Поле'!P123+Ломоносов!P123+ЛУГА!P123+ПРИОЗЕРСК!P123+ТИХВИН!P123+ЭПОТРЯД!P123</f>
        <v>600464.8104000001</v>
      </c>
      <c r="S123" s="596"/>
      <c r="T123" s="650">
        <f t="shared" si="11"/>
        <v>600464.8104000001</v>
      </c>
      <c r="U123" s="720">
        <f>ВОЛОСОВО!R123+ВОЛХОВ!R123+Всеволожск!R123+ВЫБОРГ!R123+ГАТЧИНА!R123+КИНГИСЕПП!R123+КИРОВСК!R123+'Лодейное Поле'!R123+Ломоносов!R123+ЛУГА!R123+ПРИОЗЕРСК!R123+ТИХВИН!R123+ЭПОТРЯД!R123</f>
        <v>9868</v>
      </c>
      <c r="V123" s="886">
        <f>ВОЛОСОВО!S123+ВОЛХОВ!S123+Всеволожск!S123+ВЫБОРГ!S123+ГАТЧИНА!S123+КИНГИСЕПП!S123+КИРОВСК!S123+'Лодейное Поле'!S123+Ломоносов!S123+ЛУГА!S123+ПРИОЗЕРСК!S123+ТИХВИН!S123+ЭПОТРЯД!S123</f>
        <v>24939</v>
      </c>
      <c r="W123" s="879">
        <f t="shared" si="8"/>
        <v>24939</v>
      </c>
      <c r="X123" s="879">
        <f t="shared" si="9"/>
        <v>48.99222065063649</v>
      </c>
      <c r="Y123" s="690"/>
      <c r="Z123" s="690"/>
      <c r="AA123" s="690"/>
      <c r="AB123" s="690"/>
      <c r="AC123" s="690"/>
    </row>
    <row r="124" spans="1:29" ht="17.25">
      <c r="A124" s="177"/>
      <c r="B124" s="178"/>
      <c r="C124" s="178"/>
      <c r="D124" s="179"/>
      <c r="E124" s="209"/>
      <c r="F124" s="181"/>
      <c r="G124" s="181"/>
      <c r="H124" s="182"/>
      <c r="I124" s="210" t="s">
        <v>116</v>
      </c>
      <c r="J124" s="736">
        <f>ВОЛОСОВО!J124+ВОЛХОВ!J124+Всеволожск!J124+ВЫБОРГ!J124+ГАТЧИНА!J124+КИНГИСЕПП!J124+КИРОВСК!J124+'Лодейное Поле'!J124+Ломоносов!J124+ЛУГА!J124+ПРИОЗЕРСК!J124+ТИХВИН!J124+ЭПОТРЯД!J124</f>
        <v>0</v>
      </c>
      <c r="K124" s="310">
        <v>38.31</v>
      </c>
      <c r="L124" s="310">
        <v>1</v>
      </c>
      <c r="M124" s="372">
        <v>1.04</v>
      </c>
      <c r="N124" s="804">
        <f t="shared" si="10"/>
        <v>0</v>
      </c>
      <c r="O124" s="812">
        <f>ВОЛОСОВО!N124+ВОЛХОВ!N124+Всеволожск!N124+ВЫБОРГ!N124+ГАТЧИНА!N124+КИНГИСЕПП!N124+КИРОВСК!N124+'Лодейное Поле'!N124+Ломоносов!N124+ЛУГА!N124+ПРИОЗЕРСК!N124+ТИХВИН!N124+ЭПОТРЯД!N124</f>
        <v>0</v>
      </c>
      <c r="P124" s="806">
        <f t="shared" si="7"/>
        <v>0</v>
      </c>
      <c r="Q124" s="161">
        <f>ВОЛОСОВО!O124+ВОЛХОВ!O124+Всеволожск!O124+ВЫБОРГ!O124+ГАТЧИНА!O124+КИНГИСЕПП!O124+КИРОВСК!O124+'Лодейное Поле'!O124+Ломоносов!O124+ЛУГА!O124+ПРИОЗЕРСК!O124+ТИХВИН!O124+ЭПОТРЯД!O124</f>
        <v>0</v>
      </c>
      <c r="R124" s="647">
        <f>ВОЛОСОВО!P124+ВОЛХОВ!P124+Всеволожск!P124+ВЫБОРГ!P124+ГАТЧИНА!P124+КИНГИСЕПП!P124+КИРОВСК!P124+'Лодейное Поле'!P124+Ломоносов!P124+ЛУГА!P124+ПРИОЗЕРСК!P124+ТИХВИН!P124+ЭПОТРЯД!P124</f>
        <v>0</v>
      </c>
      <c r="S124" s="596"/>
      <c r="T124" s="650">
        <f t="shared" si="11"/>
        <v>0</v>
      </c>
      <c r="U124" s="720">
        <f>ВОЛОСОВО!R124+ВОЛХОВ!R124+Всеволожск!R124+ВЫБОРГ!R124+ГАТЧИНА!R124+КИНГИСЕПП!R124+КИРОВСК!R124+'Лодейное Поле'!R124+Ломоносов!R124+ЛУГА!R124+ПРИОЗЕРСК!R124+ТИХВИН!R124+ЭПОТРЯД!R124</f>
        <v>0</v>
      </c>
      <c r="V124" s="886">
        <f>ВОЛОСОВО!S124+ВОЛХОВ!S124+Всеволожск!S124+ВЫБОРГ!S124+ГАТЧИНА!S124+КИНГИСЕПП!S124+КИРОВСК!S124+'Лодейное Поле'!S124+Ломоносов!S124+ЛУГА!S124+ПРИОЗЕРСК!S124+ТИХВИН!S124+ЭПОТРЯД!S124</f>
        <v>0</v>
      </c>
      <c r="W124" s="879">
        <f t="shared" si="8"/>
        <v>0</v>
      </c>
      <c r="X124" s="879" t="e">
        <f t="shared" si="9"/>
        <v>#DIV/0!</v>
      </c>
      <c r="Y124" s="690"/>
      <c r="Z124" s="690"/>
      <c r="AA124" s="690"/>
      <c r="AB124" s="690"/>
      <c r="AC124" s="690"/>
    </row>
    <row r="125" spans="1:29" ht="12.75">
      <c r="A125" s="177"/>
      <c r="B125" s="178"/>
      <c r="C125" s="178"/>
      <c r="D125" s="179"/>
      <c r="E125" s="209"/>
      <c r="F125" s="181"/>
      <c r="G125" s="181"/>
      <c r="H125" s="182"/>
      <c r="I125" s="210" t="s">
        <v>154</v>
      </c>
      <c r="J125" s="736">
        <f>ВОЛОСОВО!J125+ВОЛХОВ!J125+Всеволожск!J125+ВЫБОРГ!J125+ГАТЧИНА!J125+КИНГИСЕПП!J125+КИРОВСК!J125+'Лодейное Поле'!J125+Ломоносов!J125+ЛУГА!J125+ПРИОЗЕРСК!J125+ТИХВИН!J125+ЭПОТРЯД!J125</f>
        <v>460</v>
      </c>
      <c r="K125" s="310">
        <v>38.31</v>
      </c>
      <c r="L125" s="310">
        <v>1</v>
      </c>
      <c r="M125" s="372">
        <v>1.04</v>
      </c>
      <c r="N125" s="804">
        <f t="shared" si="10"/>
        <v>18327.504000000004</v>
      </c>
      <c r="O125" s="812">
        <f>ВОЛОСОВО!N125+ВОЛХОВ!N125+Всеволожск!N125+ВЫБОРГ!N125+ГАТЧИНА!N125+КИНГИСЕПП!N125+КИРОВСК!N125+'Лодейное Поле'!N125+Ломоносов!N125+ЛУГА!N125+ПРИОЗЕРСК!N125+ТИХВИН!N125+ЭПОТРЯД!N125</f>
        <v>18327.504</v>
      </c>
      <c r="P125" s="806">
        <f t="shared" si="7"/>
        <v>0</v>
      </c>
      <c r="Q125" s="161">
        <f>ВОЛОСОВО!O125+ВОЛХОВ!O125+Всеволожск!O125+ВЫБОРГ!O125+ГАТЧИНА!O125+КИНГИСЕПП!O125+КИРОВСК!O125+'Лодейное Поле'!O125+Ломоносов!O125+ЛУГА!O125+ПРИОЗЕРСК!O125+ТИХВИН!O125+ЭПОТРЯД!O125</f>
        <v>52</v>
      </c>
      <c r="R125" s="647">
        <f>ВОЛОСОВО!P125+ВОЛХОВ!P125+Всеволожск!P125+ВЫБОРГ!P125+ГАТЧИНА!P125+КИНГИСЕПП!P125+КИРОВСК!P125+'Лодейное Поле'!P125+Ломоносов!P125+ЛУГА!P125+ПРИОЗЕРСК!P125+ТИХВИН!P125+ЭПОТРЯД!P125</f>
        <v>2071.8048000000003</v>
      </c>
      <c r="S125" s="596"/>
      <c r="T125" s="650">
        <f t="shared" si="11"/>
        <v>2071.8048000000003</v>
      </c>
      <c r="U125" s="720">
        <f>ВОЛОСОВО!R125+ВОЛХОВ!R125+Всеволожск!R125+ВЫБОРГ!R125+ГАТЧИНА!R125+КИНГИСЕПП!R125+КИРОВСК!R125+'Лодейное Поле'!R125+Ломоносов!R125+ЛУГА!R125+ПРИОЗЕРСК!R125+ТИХВИН!R125+ЭПОТРЯД!R125</f>
        <v>34</v>
      </c>
      <c r="V125" s="886">
        <f>ВОЛОСОВО!S125+ВОЛХОВ!S125+Всеволожск!S125+ВЫБОРГ!S125+ГАТЧИНА!S125+КИНГИСЕПП!S125+КИРОВСК!S125+'Лодейное Поле'!S125+Ломоносов!S125+ЛУГА!S125+ПРИОЗЕРСК!S125+ТИХВИН!S125+ЭПОТРЯД!S125</f>
        <v>86</v>
      </c>
      <c r="W125" s="879">
        <f t="shared" si="8"/>
        <v>86</v>
      </c>
      <c r="X125" s="879">
        <f t="shared" si="9"/>
        <v>18.695652173913043</v>
      </c>
      <c r="Y125" s="690"/>
      <c r="Z125" s="690"/>
      <c r="AA125" s="690"/>
      <c r="AB125" s="690"/>
      <c r="AC125" s="690"/>
    </row>
    <row r="126" spans="1:29" ht="12.75">
      <c r="A126" s="177"/>
      <c r="B126" s="178"/>
      <c r="C126" s="178"/>
      <c r="D126" s="179"/>
      <c r="E126" s="209"/>
      <c r="F126" s="181"/>
      <c r="G126" s="181"/>
      <c r="H126" s="182"/>
      <c r="I126" s="210" t="s">
        <v>153</v>
      </c>
      <c r="J126" s="736">
        <f>ВОЛОСОВО!J126+ВОЛХОВ!J126+Всеволожск!J126+ВЫБОРГ!J126+ГАТЧИНА!J126+КИНГИСЕПП!J126+КИРОВСК!J126+'Лодейное Поле'!J126+Ломоносов!J126+ЛУГА!J126+ПРИОЗЕРСК!J126+ТИХВИН!J126+ЭПОТРЯД!J126</f>
        <v>20503</v>
      </c>
      <c r="K126" s="310">
        <v>38.31</v>
      </c>
      <c r="L126" s="310">
        <v>1</v>
      </c>
      <c r="M126" s="372">
        <v>1.04</v>
      </c>
      <c r="N126" s="804">
        <f t="shared" si="10"/>
        <v>816888.7272000001</v>
      </c>
      <c r="O126" s="812">
        <f>ВОЛОСОВО!N126+ВОЛХОВ!N126+Всеволожск!N126+ВЫБОРГ!N126+ГАТЧИНА!N126+КИНГИСЕПП!N126+КИРОВСК!N126+'Лодейное Поле'!N126+Ломоносов!N126+ЛУГА!N126+ПРИОЗЕРСК!N126+ТИХВИН!N126+ЭПОТРЯД!N126</f>
        <v>816888.7272000001</v>
      </c>
      <c r="P126" s="806">
        <f t="shared" si="7"/>
        <v>0</v>
      </c>
      <c r="Q126" s="161">
        <f>ВОЛОСОВО!O126+ВОЛХОВ!O126+Всеволожск!O126+ВЫБОРГ!O126+ГАТЧИНА!O126+КИНГИСЕПП!O126+КИРОВСК!O126+'Лодейное Поле'!O126+Ломоносов!O126+ЛУГА!O126+ПРИОЗЕРСК!O126+ТИХВИН!O126+ЭПОТРЯД!O126</f>
        <v>6986</v>
      </c>
      <c r="R126" s="647">
        <f>ВОЛОСОВО!P126+ВОЛХОВ!P126+Всеволожск!P126+ВЫБОРГ!P126+ГАТЧИНА!P126+КИНГИСЕПП!P126+КИРОВСК!P126+'Лодейное Поле'!P126+Ломоносов!P126+ЛУГА!P126+ПРИОЗЕРСК!P126+ТИХВИН!P126+ЭПОТРЯД!P126</f>
        <v>278339.0064000001</v>
      </c>
      <c r="S126" s="596"/>
      <c r="T126" s="650">
        <f t="shared" si="11"/>
        <v>278339.0064000001</v>
      </c>
      <c r="U126" s="720">
        <f>ВОЛОСОВО!R126+ВОЛХОВ!R126+Всеволожск!R126+ВЫБОРГ!R126+ГАТЧИНА!R126+КИНГИСЕПП!R126+КИРОВСК!R126+'Лодейное Поле'!R126+Ломоносов!R126+ЛУГА!R126+ПРИОЗЕРСК!R126+ТИХВИН!R126+ЭПОТРЯД!R126</f>
        <v>3893</v>
      </c>
      <c r="V126" s="886">
        <f>ВОЛОСОВО!S126+ВОЛХОВ!S126+Всеволожск!S126+ВЫБОРГ!S126+ГАТЧИНА!S126+КИНГИСЕПП!S126+КИРОВСК!S126+'Лодейное Поле'!S126+Ломоносов!S126+ЛУГА!S126+ПРИОЗЕРСК!S126+ТИХВИН!S126+ЭПОТРЯД!S126</f>
        <v>10879</v>
      </c>
      <c r="W126" s="879">
        <f t="shared" si="8"/>
        <v>10879</v>
      </c>
      <c r="X126" s="879">
        <f t="shared" si="9"/>
        <v>53.060527727649614</v>
      </c>
      <c r="Y126" s="690"/>
      <c r="Z126" s="690"/>
      <c r="AA126" s="690"/>
      <c r="AB126" s="690"/>
      <c r="AC126" s="690"/>
    </row>
    <row r="127" spans="1:29" ht="17.25">
      <c r="A127" s="177"/>
      <c r="B127" s="178"/>
      <c r="C127" s="178"/>
      <c r="D127" s="179"/>
      <c r="E127" s="209"/>
      <c r="F127" s="181"/>
      <c r="G127" s="181"/>
      <c r="H127" s="182"/>
      <c r="I127" s="210" t="s">
        <v>277</v>
      </c>
      <c r="J127" s="736">
        <f>ВОЛОСОВО!J127+ВОЛХОВ!J127+Всеволожск!J127+ВЫБОРГ!J127+ГАТЧИНА!J127+КИНГИСЕПП!J127+КИРОВСК!J127+'Лодейное Поле'!J127+Ломоносов!J127+ЛУГА!J127+ПРИОЗЕРСК!J127+ТИХВИН!J127+ЭПОТРЯД!J127</f>
        <v>59601</v>
      </c>
      <c r="K127" s="310">
        <v>38.31</v>
      </c>
      <c r="L127" s="310">
        <v>1</v>
      </c>
      <c r="M127" s="372">
        <v>1.04</v>
      </c>
      <c r="N127" s="804">
        <f t="shared" si="10"/>
        <v>2374646.8824</v>
      </c>
      <c r="O127" s="812">
        <f>ВОЛОСОВО!N127+ВОЛХОВ!N127+Всеволожск!N127+ВЫБОРГ!N127+ГАТЧИНА!N127+КИНГИСЕПП!N127+КИРОВСК!N127+'Лодейное Поле'!N127+Ломоносов!N127+ЛУГА!N127+ПРИОЗЕРСК!N127+ТИХВИН!N127+ЭПОТРЯД!N127</f>
        <v>2374646.8824</v>
      </c>
      <c r="P127" s="806">
        <f t="shared" si="7"/>
        <v>0</v>
      </c>
      <c r="Q127" s="161">
        <f>ВОЛОСОВО!O127+ВОЛХОВ!O127+Всеволожск!O127+ВЫБОРГ!O127+ГАТЧИНА!O127+КИНГИСЕПП!O127+КИРОВСК!O127+'Лодейное Поле'!O127+Ломоносов!O127+ЛУГА!O127+ПРИОЗЕРСК!O127+ТИХВИН!O127+ЭПОТРЯД!O127</f>
        <v>10196</v>
      </c>
      <c r="R127" s="647">
        <f>ВОЛОСОВО!P127+ВОЛХОВ!P127+Всеволожск!P127+ВЫБОРГ!P127+ГАТЧИНА!P127+КИНГИСЕПП!P127+КИРОВСК!P127+'Лодейное Поле'!P127+Ломоносов!P127+ЛУГА!P127+ПРИОЗЕРСК!P127+ТИХВИН!P127+ЭПОТРЯД!P127</f>
        <v>406233.1104</v>
      </c>
      <c r="S127" s="596"/>
      <c r="T127" s="650">
        <f t="shared" si="11"/>
        <v>406233.1104</v>
      </c>
      <c r="U127" s="720">
        <f>ВОЛОСОВО!R127+ВОЛХОВ!R127+Всеволожск!R127+ВЫБОРГ!R127+ГАТЧИНА!R127+КИНГИСЕПП!R127+КИРОВСК!R127+'Лодейное Поле'!R127+Ломоносов!R127+ЛУГА!R127+ПРИОЗЕРСК!R127+ТИХВИН!R127+ЭПОТРЯД!R127</f>
        <v>20834</v>
      </c>
      <c r="V127" s="886">
        <f>ВОЛОСОВО!S127+ВОЛХОВ!S127+Всеволожск!S127+ВЫБОРГ!S127+ГАТЧИНА!S127+КИНГИСЕПП!S127+КИРОВСК!S127+'Лодейное Поле'!S127+Ломоносов!S127+ЛУГА!S127+ПРИОЗЕРСК!S127+ТИХВИН!S127+ЭПОТРЯД!S127</f>
        <v>31030</v>
      </c>
      <c r="W127" s="879">
        <f t="shared" si="8"/>
        <v>31030</v>
      </c>
      <c r="X127" s="879">
        <f t="shared" si="9"/>
        <v>52.06288485092532</v>
      </c>
      <c r="Y127" s="690"/>
      <c r="Z127" s="690"/>
      <c r="AA127" s="690"/>
      <c r="AB127" s="690"/>
      <c r="AC127" s="690"/>
    </row>
    <row r="128" spans="1:29" ht="12.75">
      <c r="A128" s="177"/>
      <c r="B128" s="178"/>
      <c r="C128" s="178"/>
      <c r="D128" s="179"/>
      <c r="E128" s="209"/>
      <c r="F128" s="181"/>
      <c r="G128" s="181"/>
      <c r="H128" s="182"/>
      <c r="I128" s="210" t="s">
        <v>117</v>
      </c>
      <c r="J128" s="736">
        <f>ВОЛОСОВО!J128+ВОЛХОВ!J128+Всеволожск!J128+ВЫБОРГ!J128+ГАТЧИНА!J128+КИНГИСЕПП!J128+КИРОВСК!J128+'Лодейное Поле'!J128+Ломоносов!J128+ЛУГА!J128+ПРИОЗЕРСК!J128+ТИХВИН!J128+ЭПОТРЯД!J128</f>
        <v>15280</v>
      </c>
      <c r="K128" s="310">
        <v>38.31</v>
      </c>
      <c r="L128" s="310">
        <v>1</v>
      </c>
      <c r="M128" s="372">
        <v>1.04</v>
      </c>
      <c r="N128" s="804">
        <f t="shared" si="10"/>
        <v>608791.8720000001</v>
      </c>
      <c r="O128" s="812">
        <f>ВОЛОСОВО!N128+ВОЛХОВ!N128+Всеволожск!N128+ВЫБОРГ!N128+ГАТЧИНА!N128+КИНГИСЕПП!N128+КИРОВСК!N128+'Лодейное Поле'!N128+Ломоносов!N128+ЛУГА!N128+ПРИОЗЕРСК!N128+ТИХВИН!N128+ЭПОТРЯД!N128</f>
        <v>608791.8720000001</v>
      </c>
      <c r="P128" s="806">
        <f t="shared" si="7"/>
        <v>0</v>
      </c>
      <c r="Q128" s="161">
        <f>ВОЛОСОВО!O128+ВОЛХОВ!O128+Всеволожск!O128+ВЫБОРГ!O128+ГАТЧИНА!O128+КИНГИСЕПП!O128+КИРОВСК!O128+'Лодейное Поле'!O128+Ломоносов!O128+ЛУГА!O128+ПРИОЗЕРСК!O128+ТИХВИН!O128+ЭПОТРЯД!O128</f>
        <v>0</v>
      </c>
      <c r="R128" s="647">
        <f>ВОЛОСОВО!P128+ВОЛХОВ!P128+Всеволожск!P128+ВЫБОРГ!P128+ГАТЧИНА!P128+КИНГИСЕПП!P128+КИРОВСК!P128+'Лодейное Поле'!P128+Ломоносов!P128+ЛУГА!P128+ПРИОЗЕРСК!P128+ТИХВИН!P128+ЭПОТРЯД!P128</f>
        <v>0</v>
      </c>
      <c r="S128" s="644"/>
      <c r="T128" s="650">
        <f t="shared" si="11"/>
        <v>0</v>
      </c>
      <c r="U128" s="720">
        <f>ВОЛОСОВО!R128+ВОЛХОВ!R128+Всеволожск!R128+ВЫБОРГ!R128+ГАТЧИНА!R128+КИНГИСЕПП!R128+КИРОВСК!R128+'Лодейное Поле'!R128+Ломоносов!R128+ЛУГА!R128+ПРИОЗЕРСК!R128+ТИХВИН!R128+ЭПОТРЯД!R128</f>
        <v>0</v>
      </c>
      <c r="V128" s="886">
        <f>ВОЛОСОВО!S128+ВОЛХОВ!S128+Всеволожск!S128+ВЫБОРГ!S128+ГАТЧИНА!S128+КИНГИСЕПП!S128+КИРОВСК!S128+'Лодейное Поле'!S128+Ломоносов!S128+ЛУГА!S128+ПРИОЗЕРСК!S128+ТИХВИН!S128+ЭПОТРЯД!S128</f>
        <v>0</v>
      </c>
      <c r="W128" s="879">
        <f t="shared" si="8"/>
        <v>0</v>
      </c>
      <c r="X128" s="879">
        <f t="shared" si="9"/>
        <v>0</v>
      </c>
      <c r="Y128" s="690"/>
      <c r="Z128" s="690"/>
      <c r="AA128" s="690"/>
      <c r="AB128" s="690"/>
      <c r="AC128" s="690"/>
    </row>
    <row r="129" spans="1:29" ht="13.5" thickBot="1">
      <c r="A129" s="211"/>
      <c r="B129" s="212"/>
      <c r="C129" s="212"/>
      <c r="D129" s="213"/>
      <c r="E129" s="214"/>
      <c r="F129" s="215"/>
      <c r="G129" s="215"/>
      <c r="H129" s="216"/>
      <c r="I129" s="206" t="s">
        <v>118</v>
      </c>
      <c r="J129" s="736">
        <f>ВОЛОСОВО!J129+ВОЛХОВ!J129+Всеволожск!J129+ВЫБОРГ!J129+ГАТЧИНА!J129+КИНГИСЕПП!J129+КИРОВСК!J129+'Лодейное Поле'!J129+Ломоносов!J129+ЛУГА!J129+ПРИОЗЕРСК!J129+ТИХВИН!J129+ЭПОТРЯД!J129</f>
        <v>27146</v>
      </c>
      <c r="K129" s="310">
        <v>38.31</v>
      </c>
      <c r="L129" s="310">
        <v>1</v>
      </c>
      <c r="M129" s="372">
        <v>1.04</v>
      </c>
      <c r="N129" s="804">
        <f t="shared" si="10"/>
        <v>1081561.7904</v>
      </c>
      <c r="O129" s="812">
        <f>ВОЛОСОВО!N129+ВОЛХОВ!N129+Всеволожск!N129+ВЫБОРГ!N129+ГАТЧИНА!N129+КИНГИСЕПП!N129+КИРОВСК!N129+'Лодейное Поле'!N129+Ломоносов!N129+ЛУГА!N129+ПРИОЗЕРСК!N129+ТИХВИН!N129+ЭПОТРЯД!N129</f>
        <v>1081561.7904</v>
      </c>
      <c r="P129" s="806">
        <f t="shared" si="7"/>
        <v>0</v>
      </c>
      <c r="Q129" s="161">
        <f>ВОЛОСОВО!O129+ВОЛХОВ!O129+Всеволожск!O129+ВЫБОРГ!O129+ГАТЧИНА!O129+КИНГИСЕПП!O129+КИРОВСК!O129+'Лодейное Поле'!O129+Ломоносов!O129+ЛУГА!O129+ПРИОЗЕРСК!O129+ТИХВИН!O129+ЭПОТРЯД!O129</f>
        <v>6698</v>
      </c>
      <c r="R129" s="647">
        <f>ВОЛОСОВО!P129+ВОЛХОВ!P129+Всеволожск!P129+ВЫБОРГ!P129+ГАТЧИНА!P129+КИНГИСЕПП!P129+КИРОВСК!P129+'Лодейное Поле'!P129+Ломоносов!P129+ЛУГА!P129+ПРИОЗЕРСК!P129+ТИХВИН!P129+ЭПОТРЯД!P129</f>
        <v>266864.3952</v>
      </c>
      <c r="S129" s="596"/>
      <c r="T129" s="650">
        <f t="shared" si="11"/>
        <v>266864.3952</v>
      </c>
      <c r="U129" s="720">
        <f>ВОЛОСОВО!R129+ВОЛХОВ!R129+Всеволожск!R129+ВЫБОРГ!R129+ГАТЧИНА!R129+КИНГИСЕПП!R129+КИРОВСК!R129+'Лодейное Поле'!R129+Ломоносов!R129+ЛУГА!R129+ПРИОЗЕРСК!R129+ТИХВИН!R129+ЭПОТРЯД!R129</f>
        <v>6494</v>
      </c>
      <c r="V129" s="886">
        <f>ВОЛОСОВО!S129+ВОЛХОВ!S129+Всеволожск!S129+ВЫБОРГ!S129+ГАТЧИНА!S129+КИНГИСЕПП!S129+КИРОВСК!S129+'Лодейное Поле'!S129+Ломоносов!S129+ЛУГА!S129+ПРИОЗЕРСК!S129+ТИХВИН!S129+ЭПОТРЯД!S129</f>
        <v>13192</v>
      </c>
      <c r="W129" s="879">
        <f t="shared" si="8"/>
        <v>13192</v>
      </c>
      <c r="X129" s="879">
        <f t="shared" si="9"/>
        <v>48.59647830251234</v>
      </c>
      <c r="Y129" s="690"/>
      <c r="Z129" s="690"/>
      <c r="AA129" s="690"/>
      <c r="AB129" s="690"/>
      <c r="AC129" s="690"/>
    </row>
    <row r="130" spans="1:29" ht="124.5" thickBot="1">
      <c r="A130" s="9" t="s">
        <v>0</v>
      </c>
      <c r="B130" s="8" t="s">
        <v>7</v>
      </c>
      <c r="C130" s="8" t="s">
        <v>3</v>
      </c>
      <c r="D130" s="2" t="s">
        <v>9</v>
      </c>
      <c r="E130" s="25" t="s">
        <v>171</v>
      </c>
      <c r="F130" s="217" t="s">
        <v>252</v>
      </c>
      <c r="G130" s="218" t="s">
        <v>172</v>
      </c>
      <c r="H130" s="219" t="s">
        <v>32</v>
      </c>
      <c r="I130" s="14"/>
      <c r="J130" s="34">
        <f>J131+J132+J133+J134+J135+J136</f>
        <v>1645</v>
      </c>
      <c r="K130" s="14"/>
      <c r="L130" s="21"/>
      <c r="M130" s="800"/>
      <c r="N130" s="800">
        <f>N131+N132+N133+N134+N135+N136</f>
        <v>22513343.64896</v>
      </c>
      <c r="O130" s="614">
        <f>O131+O132+O133+O134+O135+O136</f>
        <v>22513343.64896</v>
      </c>
      <c r="P130" s="806">
        <f t="shared" si="7"/>
        <v>0</v>
      </c>
      <c r="Q130" s="603">
        <f>ВОЛОСОВО!O130+ВОЛХОВ!O130+Всеволожск!O130+ВЫБОРГ!O130+ГАТЧИНА!O130+КИНГИСЕПП!O130+КИРОВСК!O130+'Лодейное Поле'!O130+Ломоносов!O130+ЛУГА!O130+ПРИОЗЕРСК!O130+ТИХВИН!O130+ЭПОТРЯД!O130</f>
        <v>458</v>
      </c>
      <c r="R130" s="648">
        <f>ВОЛОСОВО!P130+ВОЛХОВ!P130+Всеволожск!P130+ВЫБОРГ!P130+ГАТЧИНА!P130+КИНГИСЕПП!P130+КИРОВСК!P130+'Лодейное Поле'!P130+Ломоносов!P130+ЛУГА!P130+ПРИОЗЕРСК!P130+ТИХВИН!P130+ЭПОТРЯД!P130</f>
        <v>1048478.1361600001</v>
      </c>
      <c r="S130" s="651">
        <f>Q130*100/J130</f>
        <v>27.8419452887538</v>
      </c>
      <c r="T130" s="650">
        <f>T131+T132+T133+T134+T135+T136</f>
        <v>1048478.1361600001</v>
      </c>
      <c r="U130" s="726">
        <f>ВОЛОСОВО!R130+ВОЛХОВ!R130+Всеволожск!R130+ВЫБОРГ!R130+ГАТЧИНА!R130+КИНГИСЕПП!R130+КИРОВСК!R130+'Лодейное Поле'!R130+Ломоносов!R130+ЛУГА!R130+ПРИОЗЕРСК!R130+ТИХВИН!R130+ЭПОТРЯД!R130</f>
        <v>369</v>
      </c>
      <c r="V130" s="886">
        <f>ВОЛОСОВО!S130+ВОЛХОВ!S130+Всеволожск!S130+ВЫБОРГ!S130+ГАТЧИНА!S130+КИНГИСЕПП!S130+КИРОВСК!S130+'Лодейное Поле'!S130+Ломоносов!S130+ЛУГА!S130+ПРИОЗЕРСК!S130+ТИХВИН!S130+ЭПОТРЯД!S130</f>
        <v>827</v>
      </c>
      <c r="W130" s="879">
        <f t="shared" si="8"/>
        <v>827</v>
      </c>
      <c r="X130" s="879">
        <f t="shared" si="9"/>
        <v>50.27355623100304</v>
      </c>
      <c r="Y130" s="690"/>
      <c r="Z130" s="690"/>
      <c r="AA130" s="690"/>
      <c r="AB130" s="690"/>
      <c r="AC130" s="690"/>
    </row>
    <row r="131" spans="1:29" ht="12.75">
      <c r="A131" s="168"/>
      <c r="B131" s="169"/>
      <c r="C131" s="169"/>
      <c r="D131" s="170"/>
      <c r="E131" s="220"/>
      <c r="F131" s="172"/>
      <c r="G131" s="221"/>
      <c r="H131" s="222"/>
      <c r="I131" s="174" t="s">
        <v>122</v>
      </c>
      <c r="J131" s="822">
        <f>ВОЛОСОВО!J131+ВОЛХОВ!J131+Всеволожск!J131+ВЫБОРГ!J131+ГАТЧИНА!J131+КИНГИСЕПП!J131+КИРОВСК!J131+'Лодейное Поле'!J131+Ломоносов!J131+ЛУГА!J131+ПРИОЗЕРСК!J131+ТИХВИН!J131+ЭПОТРЯД!J131</f>
        <v>1401</v>
      </c>
      <c r="K131" s="233">
        <v>998.2</v>
      </c>
      <c r="L131" s="207">
        <v>2.21</v>
      </c>
      <c r="M131" s="372">
        <v>1.04</v>
      </c>
      <c r="N131" s="821">
        <f>J131*K131*L131*M131</f>
        <v>3214262.29488</v>
      </c>
      <c r="O131" s="812">
        <f>ВОЛОСОВО!N131+ВОЛХОВ!N131+Всеволожск!N131+ВЫБОРГ!N131+ГАТЧИНА!N131+КИНГИСЕПП!N131+КИРОВСК!N131+'Лодейное Поле'!N131+Ломоносов!N131+ЛУГА!N131+ПРИОЗЕРСК!N131+ТИХВИН!N131+ЭПОТРЯД!N131</f>
        <v>3214262.29488</v>
      </c>
      <c r="P131" s="806">
        <f aca="true" t="shared" si="12" ref="P131:P163">N131-O131</f>
        <v>0</v>
      </c>
      <c r="Q131" s="161">
        <f>ВОЛОСОВО!O131+ВОЛХОВ!O131+Всеволожск!O131+ВЫБОРГ!O131+ГАТЧИНА!O131+КИНГИСЕПП!O131+КИРОВСК!O131+'Лодейное Поле'!O131+Ломоносов!O131+ЛУГА!O131+ПРИОЗЕРСК!O131+ТИХВИН!O131+ЭПОТРЯД!O131</f>
        <v>406</v>
      </c>
      <c r="R131" s="647">
        <f>ВОЛОСОВО!P131+ВОЛХОВ!P131+Всеволожск!P131+ВЫБОРГ!P131+ГАТЧИНА!P131+КИНГИСЕПП!P131+КИРОВСК!P131+'Лодейное Поле'!P131+Ломоносов!P131+ЛУГА!P131+ПРИОЗЕРСК!P131+ТИХВИН!P131+ЭПОТРЯД!P131</f>
        <v>931470.7292800001</v>
      </c>
      <c r="S131" s="596"/>
      <c r="T131" s="650">
        <f t="shared" si="11"/>
        <v>931470.7292800001</v>
      </c>
      <c r="U131" s="726">
        <f>ВОЛОСОВО!R131+ВОЛХОВ!R131+Всеволожск!R131+ВЫБОРГ!R131+ГАТЧИНА!R131+КИНГИСЕПП!R131+КИРОВСК!R131+'Лодейное Поле'!R131+Ломоносов!R131+ЛУГА!R131+ПРИОЗЕРСК!R131+ТИХВИН!R131+ЭПОТРЯД!R131</f>
        <v>326</v>
      </c>
      <c r="V131" s="886">
        <f>ВОЛОСОВО!S131+ВОЛХОВ!S131+Всеволожск!S131+ВЫБОРГ!S131+ГАТЧИНА!S131+КИНГИСЕПП!S131+КИРОВСК!S131+'Лодейное Поле'!S131+Ломоносов!S131+ЛУГА!S131+ПРИОЗЕРСК!S131+ТИХВИН!S131+ЭПОТРЯД!S131</f>
        <v>732</v>
      </c>
      <c r="W131" s="879">
        <f aca="true" t="shared" si="13" ref="W131:W163">Q131+U131</f>
        <v>732</v>
      </c>
      <c r="X131" s="879">
        <f aca="true" t="shared" si="14" ref="X131:X164">W131*100/J131</f>
        <v>52.24839400428265</v>
      </c>
      <c r="Y131" s="690"/>
      <c r="Z131" s="690"/>
      <c r="AA131" s="690"/>
      <c r="AB131" s="690"/>
      <c r="AC131" s="690"/>
    </row>
    <row r="132" spans="1:29" ht="12.75">
      <c r="A132" s="177"/>
      <c r="B132" s="178"/>
      <c r="C132" s="178"/>
      <c r="D132" s="179"/>
      <c r="E132" s="201"/>
      <c r="F132" s="181"/>
      <c r="G132" s="202"/>
      <c r="H132" s="223"/>
      <c r="I132" s="174" t="s">
        <v>123</v>
      </c>
      <c r="J132" s="822">
        <f>ВОЛОСОВО!J132+ВОЛХОВ!J132+Всеволожск!J132+ВЫБОРГ!J132+ГАТЧИНА!J132+КИНГИСЕПП!J132+КИРОВСК!J132+'Лодейное Поле'!J132+Ломоносов!J132+ЛУГА!J132+ПРИОЗЕРСК!J132+ТИХВИН!J132+ЭПОТРЯД!J132</f>
        <v>106</v>
      </c>
      <c r="K132" s="233">
        <v>998.2</v>
      </c>
      <c r="L132" s="207">
        <v>2.21</v>
      </c>
      <c r="M132" s="372">
        <v>1.04</v>
      </c>
      <c r="N132" s="821">
        <f>J132*K132*L132*M132</f>
        <v>243191.86528000003</v>
      </c>
      <c r="O132" s="812">
        <f>ВОЛОСОВО!N132+ВОЛХОВ!N132+Всеволожск!N132+ВЫБОРГ!N132+ГАТЧИНА!N132+КИНГИСЕПП!N132+КИРОВСК!N132+'Лодейное Поле'!N132+Ломоносов!N132+ЛУГА!N132+ПРИОЗЕРСК!N132+ТИХВИН!N132+ЭПОТРЯД!N132</f>
        <v>243191.86528000003</v>
      </c>
      <c r="P132" s="806">
        <f t="shared" si="12"/>
        <v>0</v>
      </c>
      <c r="Q132" s="161">
        <f>ВОЛОСОВО!O132+ВОЛХОВ!O132+Всеволожск!O132+ВЫБОРГ!O132+ГАТЧИНА!O132+КИНГИСЕПП!O132+КИРОВСК!O132+'Лодейное Поле'!O132+Ломоносов!O132+ЛУГА!O132+ПРИОЗЕРСК!O132+ТИХВИН!O132+ЭПОТРЯД!O132</f>
        <v>33</v>
      </c>
      <c r="R132" s="647">
        <f>ВОЛОСОВО!P132+ВОЛХОВ!P132+Всеволожск!P132+ВЫБОРГ!P132+ГАТЧИНА!P132+КИНГИСЕПП!P132+КИРОВСК!P132+'Лодейное Поле'!P132+Ломоносов!P132+ЛУГА!P132+ПРИОЗЕРСК!P132+ТИХВИН!P132+ЭПОТРЯД!P132</f>
        <v>75710.67504</v>
      </c>
      <c r="S132" s="596"/>
      <c r="T132" s="650">
        <f t="shared" si="11"/>
        <v>75710.67504</v>
      </c>
      <c r="U132" s="726">
        <f>ВОЛОСОВО!R132+ВОЛХОВ!R132+Всеволожск!R132+ВЫБОРГ!R132+ГАТЧИНА!R132+КИНГИСЕПП!R132+КИРОВСК!R132+'Лодейное Поле'!R132+Ломоносов!R132+ЛУГА!R132+ПРИОЗЕРСК!R132+ТИХВИН!R132+ЭПОТРЯД!R132</f>
        <v>24</v>
      </c>
      <c r="V132" s="886">
        <f>ВОЛОСОВО!S132+ВОЛХОВ!S132+Всеволожск!S132+ВЫБОРГ!S132+ГАТЧИНА!S132+КИНГИСЕПП!S132+КИРОВСК!S132+'Лодейное Поле'!S132+Ломоносов!S132+ЛУГА!S132+ПРИОЗЕРСК!S132+ТИХВИН!S132+ЭПОТРЯД!S132</f>
        <v>57</v>
      </c>
      <c r="W132" s="879">
        <f t="shared" si="13"/>
        <v>57</v>
      </c>
      <c r="X132" s="879">
        <f t="shared" si="14"/>
        <v>53.77358490566038</v>
      </c>
      <c r="Y132" s="690"/>
      <c r="Z132" s="690"/>
      <c r="AA132" s="690"/>
      <c r="AB132" s="690"/>
      <c r="AC132" s="690"/>
    </row>
    <row r="133" spans="1:29" ht="28.5" customHeight="1">
      <c r="A133" s="177"/>
      <c r="B133" s="178"/>
      <c r="C133" s="178"/>
      <c r="D133" s="179"/>
      <c r="E133" s="201"/>
      <c r="F133" s="181"/>
      <c r="G133" s="202"/>
      <c r="H133" s="223"/>
      <c r="I133" s="183" t="s">
        <v>124</v>
      </c>
      <c r="J133" s="822">
        <f>ВОЛОСОВО!J133+ВОЛХОВ!J133+Всеволожск!J133+ВЫБОРГ!J133+ГАТЧИНА!J133+КИНГИСЕПП!J133+КИРОВСК!J133+'Лодейное Поле'!J133+Ломоносов!J133+ЛУГА!J133+ПРИОЗЕРСК!J133+ТИХВИН!J133+ЭПОТРЯД!J133</f>
        <v>3</v>
      </c>
      <c r="K133" s="233">
        <v>998.2</v>
      </c>
      <c r="L133" s="207">
        <v>2.21</v>
      </c>
      <c r="M133" s="372">
        <v>1.04</v>
      </c>
      <c r="N133" s="821">
        <f>J133*K133*L133*M133</f>
        <v>6882.788640000001</v>
      </c>
      <c r="O133" s="812">
        <f>ВОЛОСОВО!N133+ВОЛХОВ!N133+Всеволожск!N133+ВЫБОРГ!N133+ГАТЧИНА!N133+КИНГИСЕПП!N133+КИРОВСК!N133+'Лодейное Поле'!N133+Ломоносов!N133+ЛУГА!N133+ПРИОЗЕРСК!N133+ТИХВИН!N133+ЭПОТРЯД!N133</f>
        <v>6882.788640000001</v>
      </c>
      <c r="P133" s="806">
        <f t="shared" si="12"/>
        <v>0</v>
      </c>
      <c r="Q133" s="161">
        <f>ВОЛОСОВО!O133+ВОЛХОВ!O133+Всеволожск!O133+ВЫБОРГ!O133+ГАТЧИНА!O133+КИНГИСЕПП!O133+КИРОВСК!O133+'Лодейное Поле'!O133+Ломоносов!O133+ЛУГА!O133+ПРИОЗЕРСК!O133+ТИХВИН!O133+ЭПОТРЯД!O133</f>
        <v>0</v>
      </c>
      <c r="R133" s="647">
        <f>ВОЛОСОВО!P133+ВОЛХОВ!P133+Всеволожск!P133+ВЫБОРГ!P133+ГАТЧИНА!P133+КИНГИСЕПП!P133+КИРОВСК!P133+'Лодейное Поле'!P133+Ломоносов!P133+ЛУГА!P133+ПРИОЗЕРСК!P133+ТИХВИН!P133+ЭПОТРЯД!P133</f>
        <v>0</v>
      </c>
      <c r="S133" s="596"/>
      <c r="T133" s="650">
        <f t="shared" si="11"/>
        <v>0</v>
      </c>
      <c r="U133" s="726">
        <f>ВОЛОСОВО!R133+ВОЛХОВ!R133+Всеволожск!R133+ВЫБОРГ!R133+ГАТЧИНА!R133+КИНГИСЕПП!R133+КИРОВСК!R133+'Лодейное Поле'!R133+Ломоносов!R133+ЛУГА!R133+ПРИОЗЕРСК!R133+ТИХВИН!R133+ЭПОТРЯД!R133</f>
        <v>0</v>
      </c>
      <c r="V133" s="886">
        <f>ВОЛОСОВО!S133+ВОЛХОВ!S133+Всеволожск!S133+ВЫБОРГ!S133+ГАТЧИНА!S133+КИНГИСЕПП!S133+КИРОВСК!S133+'Лодейное Поле'!S133+Ломоносов!S133+ЛУГА!S133+ПРИОЗЕРСК!S133+ТИХВИН!S133+ЭПОТРЯД!S133</f>
        <v>0</v>
      </c>
      <c r="W133" s="879">
        <f t="shared" si="13"/>
        <v>0</v>
      </c>
      <c r="X133" s="879">
        <f t="shared" si="14"/>
        <v>0</v>
      </c>
      <c r="Y133" s="690"/>
      <c r="Z133" s="690"/>
      <c r="AA133" s="690"/>
      <c r="AB133" s="690"/>
      <c r="AC133" s="690"/>
    </row>
    <row r="134" spans="1:29" ht="30" customHeight="1">
      <c r="A134" s="177"/>
      <c r="B134" s="178"/>
      <c r="C134" s="178"/>
      <c r="D134" s="179"/>
      <c r="E134" s="201"/>
      <c r="F134" s="181"/>
      <c r="G134" s="202"/>
      <c r="H134" s="223"/>
      <c r="I134" s="183" t="s">
        <v>125</v>
      </c>
      <c r="J134" s="822">
        <f>ВОЛОСОВО!J134+ВОЛХОВ!J134+Всеволожск!J134+ВЫБОРГ!J134+ГАТЧИНА!J134+КИНГИСЕПП!J134+КИРОВСК!J134+'Лодейное Поле'!J134+Ломоносов!J134+ЛУГА!J134+ПРИОЗЕРСК!J134+ТИХВИН!J134+ЭПОТРЯД!J134</f>
        <v>132</v>
      </c>
      <c r="K134" s="233">
        <v>998.2</v>
      </c>
      <c r="L134" s="207">
        <v>2.21</v>
      </c>
      <c r="M134" s="372">
        <v>1.04</v>
      </c>
      <c r="N134" s="821">
        <f>J134*K134*L134*M134</f>
        <v>302842.70016</v>
      </c>
      <c r="O134" s="812">
        <f>ВОЛОСОВО!N134+ВОЛХОВ!N134+Всеволожск!N134+ВЫБОРГ!N134+ГАТЧИНА!N134+КИНГИСЕПП!N134+КИРОВСК!N134+'Лодейное Поле'!N134+Ломоносов!N134+ЛУГА!N134+ПРИОЗЕРСК!N134+ТИХВИН!N134+ЭПОТРЯД!N134</f>
        <v>302842.70016</v>
      </c>
      <c r="P134" s="806">
        <f t="shared" si="12"/>
        <v>0</v>
      </c>
      <c r="Q134" s="161">
        <f>ВОЛОСОВО!O134+ВОЛХОВ!O134+Всеволожск!O134+ВЫБОРГ!O134+ГАТЧИНА!O134+КИНГИСЕПП!O134+КИРОВСК!O134+'Лодейное Поле'!O134+Ломоносов!O134+ЛУГА!O134+ПРИОЗЕРСК!O134+ТИХВИН!O134+ЭПОТРЯД!O134</f>
        <v>18</v>
      </c>
      <c r="R134" s="647">
        <f>ВОЛОСОВО!P134+ВОЛХОВ!P134+Всеволожск!P134+ВЫБОРГ!P134+ГАТЧИНА!P134+КИНГИСЕПП!P134+КИРОВСК!P134+'Лодейное Поле'!P134+Ломоносов!P134+ЛУГА!P134+ПРИОЗЕРСК!P134+ТИХВИН!P134+ЭПОТРЯД!P134</f>
        <v>41296.73184</v>
      </c>
      <c r="S134" s="596"/>
      <c r="T134" s="650">
        <f t="shared" si="11"/>
        <v>41296.73184</v>
      </c>
      <c r="U134" s="726">
        <f>ВОЛОСОВО!R134+ВОЛХОВ!R134+Всеволожск!R134+ВЫБОРГ!R134+ГАТЧИНА!R134+КИНГИСЕПП!R134+КИРОВСК!R134+'Лодейное Поле'!R134+Ломоносов!R134+ЛУГА!R134+ПРИОЗЕРСК!R134+ТИХВИН!R134+ЭПОТРЯД!R134</f>
        <v>18</v>
      </c>
      <c r="V134" s="886">
        <f>ВОЛОСОВО!S134+ВОЛХОВ!S134+Всеволожск!S134+ВЫБОРГ!S134+ГАТЧИНА!S134+КИНГИСЕПП!S134+КИРОВСК!S134+'Лодейное Поле'!S134+Ломоносов!S134+ЛУГА!S134+ПРИОЗЕРСК!S134+ТИХВИН!S134+ЭПОТРЯД!S134</f>
        <v>36</v>
      </c>
      <c r="W134" s="879">
        <f t="shared" si="13"/>
        <v>36</v>
      </c>
      <c r="X134" s="879">
        <f t="shared" si="14"/>
        <v>27.272727272727273</v>
      </c>
      <c r="Y134" s="690"/>
      <c r="Z134" s="690"/>
      <c r="AA134" s="690"/>
      <c r="AB134" s="690"/>
      <c r="AC134" s="690"/>
    </row>
    <row r="135" spans="1:29" ht="27" customHeight="1">
      <c r="A135" s="177"/>
      <c r="B135" s="178"/>
      <c r="C135" s="178"/>
      <c r="D135" s="179"/>
      <c r="E135" s="201"/>
      <c r="F135" s="181"/>
      <c r="G135" s="202"/>
      <c r="H135" s="223"/>
      <c r="I135" s="183" t="s">
        <v>126</v>
      </c>
      <c r="J135" s="822">
        <f>ВОЛОСОВО!J135+ВОЛХОВ!J135+Всеволожск!J135+ВЫБОРГ!J135+ГАТЧИНА!J135+КИНГИСЕПП!J135+КИРОВСК!J135+'Лодейное Поле'!J135+Ломоносов!J135+ЛУГА!J135+ПРИОЗЕРСК!J135+ТИХВИН!J135+ЭПОТРЯД!J135</f>
        <v>0</v>
      </c>
      <c r="K135" s="233">
        <v>0</v>
      </c>
      <c r="L135" s="207">
        <v>1</v>
      </c>
      <c r="M135" s="372">
        <v>1.04</v>
      </c>
      <c r="N135" s="821">
        <f>J135*K135*L135*M135</f>
        <v>0</v>
      </c>
      <c r="O135" s="812">
        <f>ВОЛОСОВО!N135+ВОЛХОВ!N135+Всеволожск!N135+ВЫБОРГ!N135+ГАТЧИНА!N135+КИНГИСЕПП!N135+КИРОВСК!N135+'Лодейное Поле'!N135+Ломоносов!N135+ЛУГА!N135+ПРИОЗЕРСК!N135+ТИХВИН!N135+ЭПОТРЯД!N135</f>
        <v>0</v>
      </c>
      <c r="P135" s="806">
        <f t="shared" si="12"/>
        <v>0</v>
      </c>
      <c r="Q135" s="161">
        <f>ВОЛОСОВО!O135+ВОЛХОВ!O135+Всеволожск!O135+ВЫБОРГ!O135+ГАТЧИНА!O135+КИНГИСЕПП!O135+КИРОВСК!O135+'Лодейное Поле'!O135+Ломоносов!O135+ЛУГА!O135+ПРИОЗЕРСК!O135+ТИХВИН!O135+ЭПОТРЯД!O135</f>
        <v>0</v>
      </c>
      <c r="R135" s="647">
        <f>ВОЛОСОВО!P135+ВОЛХОВ!P135+Всеволожск!P135+ВЫБОРГ!P135+ГАТЧИНА!P135+КИНГИСЕПП!P135+КИРОВСК!P135+'Лодейное Поле'!P135+Ломоносов!P135+ЛУГА!P135+ПРИОЗЕРСК!P135+ТИХВИН!P135+ЭПОТРЯД!P135</f>
        <v>0</v>
      </c>
      <c r="S135" s="596"/>
      <c r="T135" s="650">
        <f t="shared" si="11"/>
        <v>0</v>
      </c>
      <c r="U135" s="726">
        <f>ВОЛОСОВО!R135+ВОЛХОВ!R135+Всеволожск!R135+ВЫБОРГ!R135+ГАТЧИНА!R135+КИНГИСЕПП!R135+КИРОВСК!R135+'Лодейное Поле'!R135+Ломоносов!R135+ЛУГА!R135+ПРИОЗЕРСК!R135+ТИХВИН!R135+ЭПОТРЯД!R135</f>
        <v>0</v>
      </c>
      <c r="V135" s="886">
        <f>ВОЛОСОВО!S135+ВОЛХОВ!S135+Всеволожск!S135+ВЫБОРГ!S135+ГАТЧИНА!S135+КИНГИСЕПП!S135+КИРОВСК!S135+'Лодейное Поле'!S135+Ломоносов!S135+ЛУГА!S135+ПРИОЗЕРСК!S135+ТИХВИН!S135+ЭПОТРЯД!S135</f>
        <v>0</v>
      </c>
      <c r="W135" s="879">
        <f t="shared" si="13"/>
        <v>0</v>
      </c>
      <c r="X135" s="879">
        <v>0</v>
      </c>
      <c r="Y135" s="690"/>
      <c r="Z135" s="690"/>
      <c r="AA135" s="690"/>
      <c r="AB135" s="690"/>
      <c r="AC135" s="690"/>
    </row>
    <row r="136" spans="1:29" ht="32.25" customHeight="1" thickBot="1">
      <c r="A136" s="211"/>
      <c r="B136" s="212"/>
      <c r="C136" s="212"/>
      <c r="D136" s="213"/>
      <c r="E136" s="224"/>
      <c r="F136" s="215"/>
      <c r="G136" s="225"/>
      <c r="H136" s="226"/>
      <c r="I136" s="183" t="s">
        <v>127</v>
      </c>
      <c r="J136" s="822">
        <f>ВОЛОСОВО!J136+ВОЛХОВ!J136+Всеволожск!J136+ВЫБОРГ!J136+ГАТЧИНА!J136+КИНГИСЕПП!J136+КИРОВСК!J136+'Лодейное Поле'!J136+Ломоносов!J136+ЛУГА!J136+ПРИОЗЕРСК!J136+ТИХВИН!J136+ЭПОТРЯД!J136</f>
        <v>3</v>
      </c>
      <c r="K136" s="233">
        <v>0</v>
      </c>
      <c r="L136" s="207">
        <v>1</v>
      </c>
      <c r="M136" s="372">
        <v>1.04</v>
      </c>
      <c r="N136" s="821">
        <v>18746164</v>
      </c>
      <c r="O136" s="812">
        <f>ВОЛОСОВО!N136+ВОЛХОВ!N136+Всеволожск!N136+ВЫБОРГ!N136+ГАТЧИНА!N136+КИНГИСЕПП!N136+КИРОВСК!N136+'Лодейное Поле'!N136+Ломоносов!N136+ЛУГА!N136+ПРИОЗЕРСК!N136+ТИХВИН!N136+ЭПОТРЯД!N136</f>
        <v>18746164</v>
      </c>
      <c r="P136" s="806">
        <f t="shared" si="12"/>
        <v>0</v>
      </c>
      <c r="Q136" s="161">
        <f>ВОЛОСОВО!O136+ВОЛХОВ!O136+Всеволожск!O136+ВЫБОРГ!O136+ГАТЧИНА!O136+КИНГИСЕПП!O136+КИРОВСК!O136+'Лодейное Поле'!O136+Ломоносов!O136+ЛУГА!O136+ПРИОЗЕРСК!O136+ТИХВИН!O136+ЭПОТРЯД!O136</f>
        <v>1</v>
      </c>
      <c r="R136" s="647">
        <f>ВОЛОСОВО!P136+ВОЛХОВ!P136+Всеволожск!P136+ВЫБОРГ!P136+ГАТЧИНА!P136+КИНГИСЕПП!P136+КИРОВСК!P136+'Лодейное Поле'!P136+Ломоносов!P136+ЛУГА!P136+ПРИОЗЕРСК!P136+ТИХВИН!P136+ЭПОТРЯД!P136</f>
        <v>0</v>
      </c>
      <c r="S136" s="596"/>
      <c r="T136" s="650">
        <f t="shared" si="11"/>
        <v>0</v>
      </c>
      <c r="U136" s="726">
        <f>ВОЛОСОВО!R136+ВОЛХОВ!R136+Всеволожск!R136+ВЫБОРГ!R136+ГАТЧИНА!R136+КИНГИСЕПП!R136+КИРОВСК!R136+'Лодейное Поле'!R136+Ломоносов!R136+ЛУГА!R136+ПРИОЗЕРСК!R136+ТИХВИН!R136+ЭПОТРЯД!R136</f>
        <v>1</v>
      </c>
      <c r="V136" s="886">
        <f>ВОЛОСОВО!S136+ВОЛХОВ!S136+Всеволожск!S136+ВЫБОРГ!S136+ГАТЧИНА!S136+КИНГИСЕПП!S136+КИРОВСК!S136+'Лодейное Поле'!S136+Ломоносов!S136+ЛУГА!S136+ПРИОЗЕРСК!S136+ТИХВИН!S136+ЭПОТРЯД!S136</f>
        <v>2</v>
      </c>
      <c r="W136" s="879">
        <f t="shared" si="13"/>
        <v>2</v>
      </c>
      <c r="X136" s="879">
        <f t="shared" si="14"/>
        <v>66.66666666666667</v>
      </c>
      <c r="Y136" s="690"/>
      <c r="Z136" s="690"/>
      <c r="AA136" s="690"/>
      <c r="AB136" s="690"/>
      <c r="AC136" s="690"/>
    </row>
    <row r="137" spans="1:29" ht="124.5" thickBot="1">
      <c r="A137" s="9" t="s">
        <v>0</v>
      </c>
      <c r="B137" s="8" t="s">
        <v>8</v>
      </c>
      <c r="C137" s="8" t="s">
        <v>3</v>
      </c>
      <c r="D137" s="2" t="s">
        <v>9</v>
      </c>
      <c r="E137" s="25" t="s">
        <v>241</v>
      </c>
      <c r="F137" s="217" t="s">
        <v>254</v>
      </c>
      <c r="G137" s="227" t="s">
        <v>255</v>
      </c>
      <c r="H137" s="219" t="s">
        <v>248</v>
      </c>
      <c r="I137" s="14"/>
      <c r="J137" s="34">
        <f>J138+J139</f>
        <v>895424.1</v>
      </c>
      <c r="K137" s="34"/>
      <c r="L137" s="29"/>
      <c r="M137" s="800"/>
      <c r="N137" s="800">
        <f>N138+N139</f>
        <v>29383463.11704</v>
      </c>
      <c r="O137" s="614">
        <f>ВОЛОСОВО!N137+ВОЛХОВ!N137+Всеволожск!N137+ВЫБОРГ!N137+ГАТЧИНА!N137+КИНГИСЕПП!N137+КИРОВСК!N137+'Лодейное Поле'!N137+Ломоносов!N137+ЛУГА!N137+ПРИОЗЕРСК!N137+ТИХВИН!N137+ЭПОТРЯД!N137</f>
        <v>29383463.11704</v>
      </c>
      <c r="P137" s="806">
        <f t="shared" si="12"/>
        <v>0</v>
      </c>
      <c r="Q137" s="603">
        <f>ВОЛОСОВО!O137+ВОЛХОВ!O137+Всеволожск!O137+ВЫБОРГ!O137+ГАТЧИНА!O137+КИНГИСЕПП!O137+КИРОВСК!O137+'Лодейное Поле'!O137+Ломоносов!O137+ЛУГА!O137+ПРИОЗЕРСК!O137+ТИХВИН!O137+ЭПОТРЯД!O137</f>
        <v>79925.6</v>
      </c>
      <c r="R137" s="648">
        <f>ВОЛОСОВО!P137+ВОЛХОВ!P137+Всеволожск!P137+ВЫБОРГ!P137+ГАТЧИНА!P137+КИНГИСЕПП!P137+КИРОВСК!P137+'Лодейное Поле'!P137+Ломоносов!P137+ЛУГА!P137+ПРИОЗЕРСК!P137+ТИХВИН!P137+ЭПОТРЯД!P137</f>
        <v>3426736.79088</v>
      </c>
      <c r="S137" s="649">
        <f>Q137*100/J137</f>
        <v>8.92600500701288</v>
      </c>
      <c r="T137" s="650">
        <f>T138+T139</f>
        <v>3426736.79088</v>
      </c>
      <c r="U137" s="726">
        <f>ВОЛОСОВО!R137+ВОЛХОВ!R137+Всеволожск!R137+ВЫБОРГ!R137+ГАТЧИНА!R137+КИНГИСЕПП!R137+КИРОВСК!R137+'Лодейное Поле'!R137+Ломоносов!R137+ЛУГА!R137+ПРИОЗЕРСК!R137+ТИХВИН!R137+ЭПОТРЯД!R137</f>
        <v>232198</v>
      </c>
      <c r="V137" s="886">
        <f>ВОЛОСОВО!S137+ВОЛХОВ!S137+Всеволожск!S137+ВЫБОРГ!S137+ГАТЧИНА!S137+КИНГИСЕПП!S137+КИРОВСК!S137+'Лодейное Поле'!S137+Ломоносов!S137+ЛУГА!S137+ПРИОЗЕРСК!S137+ТИХВИН!S137+ЭПОТРЯД!S137</f>
        <v>312123.6</v>
      </c>
      <c r="W137" s="879">
        <f>Q137+U137</f>
        <v>312123.6</v>
      </c>
      <c r="X137" s="879">
        <f t="shared" si="14"/>
        <v>34.85762779893907</v>
      </c>
      <c r="Y137" s="690"/>
      <c r="Z137" s="690"/>
      <c r="AA137" s="690"/>
      <c r="AB137" s="690"/>
      <c r="AC137" s="690"/>
    </row>
    <row r="138" spans="1:29" ht="21.75" customHeight="1">
      <c r="A138" s="168"/>
      <c r="B138" s="169"/>
      <c r="C138" s="169"/>
      <c r="D138" s="170"/>
      <c r="E138" s="220"/>
      <c r="F138" s="172"/>
      <c r="G138" s="221"/>
      <c r="H138" s="173"/>
      <c r="I138" s="174" t="s">
        <v>128</v>
      </c>
      <c r="J138" s="822">
        <f>ВОЛОСОВО!J138+ВОЛХОВ!J138+Всеволожск!J138+ВЫБОРГ!J138+ГАТЧИНА!J138+КИНГИСЕПП!J138+КИРОВСК!J138+'Лодейное Поле'!J138+Ломоносов!J138+ЛУГА!J138+ПРИОЗЕРСК!J138+ТИХВИН!J138+ЭПОТРЯД!J138</f>
        <v>895424.1</v>
      </c>
      <c r="K138" s="284">
        <v>25.11</v>
      </c>
      <c r="L138" s="310">
        <v>1</v>
      </c>
      <c r="M138" s="372">
        <v>1.04</v>
      </c>
      <c r="N138" s="821">
        <f>J138*K138*L138*M138</f>
        <v>23383463.11704</v>
      </c>
      <c r="O138" s="812">
        <f>ВОЛОСОВО!N138+ВОЛХОВ!N138+Всеволожск!N138+ВЫБОРГ!N138+ГАТЧИНА!N138+КИНГИСЕПП!N138+КИРОВСК!N138+'Лодейное Поле'!N138+Ломоносов!N138+ЛУГА!N138+ПРИОЗЕРСК!N138+ТИХВИН!N138+ЭПОТРЯД!N138</f>
        <v>23383463.11704</v>
      </c>
      <c r="P138" s="806">
        <f t="shared" si="12"/>
        <v>0</v>
      </c>
      <c r="Q138" s="598">
        <f>ВОЛОСОВО!O138+ВОЛХОВ!O138+Всеволожск!O138+ВЫБОРГ!O138+ГАТЧИНА!O138+КИНГИСЕПП!O138+КИРОВСК!O138+'Лодейное Поле'!O138+Ломоносов!O138+ЛУГА!O138+ПРИОЗЕРСК!O138+ТИХВИН!O138+ЭПОТРЯД!O138</f>
        <v>79925.6</v>
      </c>
      <c r="R138" s="647">
        <f>ВОЛОСОВО!P138+ВОЛХОВ!P138+Всеволожск!P138+ВЫБОРГ!P138+ГАТЧИНА!P138+КИНГИСЕПП!P138+КИРОВСК!P138+'Лодейное Поле'!P138+Ломоносов!P138+ЛУГА!P138+ПРИОЗЕРСК!P138+ТИХВИН!P138+ЭПОТРЯД!P138</f>
        <v>2087209.0886400002</v>
      </c>
      <c r="S138" s="596"/>
      <c r="T138" s="650">
        <f>K138*L138*Q138*M138</f>
        <v>2087209.0886400002</v>
      </c>
      <c r="U138" s="726">
        <f>ВОЛОСОВО!R138+ВОЛХОВ!R138+Всеволожск!R138+ВЫБОРГ!R138+ГАТЧИНА!R138+КИНГИСЕПП!R138+КИРОВСК!R138+'Лодейное Поле'!R138+Ломоносов!R138+ЛУГА!R138+ПРИОЗЕРСК!R138+ТИХВИН!R138+ЭПОТРЯД!R138</f>
        <v>232198</v>
      </c>
      <c r="V138" s="890">
        <f>ВОЛОСОВО!S138+ВОЛХОВ!S138+Всеволожск!S138+ВЫБОРГ!S138+ГАТЧИНА!S138+КИНГИСЕПП!S138+КИРОВСК!S138+'Лодейное Поле'!S138+Ломоносов!S138+ЛУГА!S138+ПРИОЗЕРСК!S138+ТИХВИН!S138+ЭПОТРЯД!S138</f>
        <v>312123.6</v>
      </c>
      <c r="W138" s="879">
        <f t="shared" si="13"/>
        <v>312123.6</v>
      </c>
      <c r="X138" s="879">
        <f t="shared" si="14"/>
        <v>34.85762779893907</v>
      </c>
      <c r="Y138" s="690"/>
      <c r="Z138" s="690"/>
      <c r="AA138" s="690"/>
      <c r="AB138" s="690"/>
      <c r="AC138" s="690"/>
    </row>
    <row r="139" spans="1:29" ht="44.25" customHeight="1" thickBot="1">
      <c r="A139" s="177"/>
      <c r="B139" s="178"/>
      <c r="C139" s="178"/>
      <c r="D139" s="179"/>
      <c r="E139" s="201"/>
      <c r="F139" s="181"/>
      <c r="G139" s="202"/>
      <c r="H139" s="182"/>
      <c r="I139" s="183" t="s">
        <v>308</v>
      </c>
      <c r="J139" s="822">
        <f>ВОЛОСОВО!J139+ВОЛХОВ!J139+Всеволожск!J139+ВЫБОРГ!J139+ГАТЧИНА!J139+КИНГИСЕПП!J139+КИРОВСК!J139+'Лодейное Поле'!J139+Ломоносов!J139+ЛУГА!J139+ПРИОЗЕРСК!J139+ТИХВИН!J139+ЭПОТРЯД!J139</f>
        <v>0</v>
      </c>
      <c r="K139" s="284">
        <v>25.11</v>
      </c>
      <c r="L139" s="310">
        <v>79.65</v>
      </c>
      <c r="M139" s="372">
        <v>1.04</v>
      </c>
      <c r="N139" s="821">
        <v>6000000</v>
      </c>
      <c r="O139" s="812">
        <f>ВОЛОСОВО!N139+ВОЛХОВ!N139+Всеволожск!N139+ВЫБОРГ!N139+ГАТЧИНА!N139+КИНГИСЕПП!N139+КИРОВСК!N139+'Лодейное Поле'!N139+Ломоносов!N139+ЛУГА!N139+ПРИОЗЕРСК!N139+ТИХВИН!N139+ЭПОТРЯД!N139</f>
        <v>6000000</v>
      </c>
      <c r="P139" s="806">
        <f t="shared" si="12"/>
        <v>0</v>
      </c>
      <c r="Q139" s="883">
        <f>ВОЛОСОВО!O139+ВОЛХОВ!O139+Всеволожск!O139+ВЫБОРГ!O139+ГАТЧИНА!O139+КИНГИСЕПП!O139+КИРОВСК!O139+'Лодейное Поле'!O139+Ломоносов!O139+ЛУГА!O139+ПРИОЗЕРСК!O139+ТИХВИН!O139+ЭПОТРЯД!O139</f>
        <v>644</v>
      </c>
      <c r="R139" s="892">
        <f>ВОЛОСОВО!P139+ВОЛХОВ!P139+Всеволожск!P139+ВЫБОРГ!P139+ГАТЧИНА!P139+КИНГИСЕПП!P139+КИРОВСК!P139+'Лодейное Поле'!P139+Ломоносов!P139+ЛУГА!P139+ПРИОЗЕРСК!P139+ТИХВИН!P139+ЭПОТРЯД!P139</f>
        <v>1339527.70224</v>
      </c>
      <c r="S139" s="893"/>
      <c r="T139" s="894">
        <f>K139*L139*Q139*M139</f>
        <v>1339527.70224</v>
      </c>
      <c r="U139" s="726">
        <f>ВОЛОСОВО!R139+ВОЛХОВ!R139+Всеволожск!R139+ВЫБОРГ!R139+ГАТЧИНА!R139+КИНГИСЕПП!R139+КИРОВСК!R139+'Лодейное Поле'!R139+Ломоносов!R139+ЛУГА!R139+ПРИОЗЕРСК!R139+ТИХВИН!R139+ЭПОТРЯД!R139</f>
        <v>844</v>
      </c>
      <c r="V139" s="895">
        <f>ВОЛОСОВО!S139+ВОЛХОВ!S139+Всеволожск!S139+ВЫБОРГ!S139+ГАТЧИНА!S139+КИНГИСЕПП!S139+КИРОВСК!S139+'Лодейное Поле'!S139+Ломоносов!S139+ЛУГА!S139+ПРИОЗЕРСК!S139+ТИХВИН!S139+ЭПОТРЯД!S139</f>
        <v>1488</v>
      </c>
      <c r="W139" s="915">
        <f>Q139+U139</f>
        <v>1488</v>
      </c>
      <c r="X139" s="896"/>
      <c r="Y139" s="690"/>
      <c r="Z139" s="690"/>
      <c r="AA139" s="690"/>
      <c r="AB139" s="690"/>
      <c r="AC139" s="690"/>
    </row>
    <row r="140" spans="1:29" ht="137.25" thickBot="1">
      <c r="A140" s="9" t="s">
        <v>0</v>
      </c>
      <c r="B140" s="8" t="s">
        <v>10</v>
      </c>
      <c r="C140" s="8" t="s">
        <v>3</v>
      </c>
      <c r="D140" s="24" t="s">
        <v>14</v>
      </c>
      <c r="E140" s="25" t="s">
        <v>174</v>
      </c>
      <c r="F140" s="217" t="s">
        <v>254</v>
      </c>
      <c r="G140" s="218" t="s">
        <v>175</v>
      </c>
      <c r="H140" s="219" t="s">
        <v>249</v>
      </c>
      <c r="I140" s="14"/>
      <c r="J140" s="34">
        <f>J141+J142</f>
        <v>23047</v>
      </c>
      <c r="K140" s="34"/>
      <c r="L140" s="29"/>
      <c r="M140" s="800"/>
      <c r="N140" s="800">
        <f>N141+N142</f>
        <v>47616430.32403712</v>
      </c>
      <c r="O140" s="614">
        <f>O141+O142</f>
        <v>47616430.32403712</v>
      </c>
      <c r="P140" s="806">
        <f t="shared" si="12"/>
        <v>0</v>
      </c>
      <c r="Q140" s="603">
        <f>ВОЛОСОВО!O140+ВОЛХОВ!O140+Всеволожск!O140+ВЫБОРГ!O140+ГАТЧИНА!O140+КИНГИСЕПП!O140+КИРОВСК!O140+'Лодейное Поле'!O140+Ломоносов!O140+ЛУГА!O140+ПРИОЗЕРСК!O140+ТИХВИН!O140+ЭПОТРЯД!O140</f>
        <v>5507</v>
      </c>
      <c r="R140" s="648">
        <f>ВОЛОСОВО!P140+ВОЛХОВ!P140+Всеволожск!P140+ВЫБОРГ!P140+ГАТЧИНА!P140+КИНГИСЕПП!P140+КИРОВСК!P140+'Лодейное Поле'!P140+Ломоносов!P140+ЛУГА!P140+ПРИОЗЕРСК!P140+ТИХВИН!P140+ЭПОТРЯД!P140</f>
        <v>11451776.3839232</v>
      </c>
      <c r="S140" s="651">
        <f>Q140*100/J140</f>
        <v>23.894650062914913</v>
      </c>
      <c r="T140" s="650">
        <f>T141+T142</f>
        <v>11451776.383923203</v>
      </c>
      <c r="U140" s="726">
        <f>ВОЛОСОВО!R140+ВОЛХОВ!R140+Всеволожск!R140+ВЫБОРГ!R140+ГАТЧИНА!R140+КИНГИСЕПП!R140+КИРОВСК!R140+'Лодейное Поле'!R140+Ломоносов!R140+ЛУГА!R140+ПРИОЗЕРСК!R140+ТИХВИН!R140+ЭПОТРЯД!R140</f>
        <v>5833</v>
      </c>
      <c r="V140" s="886">
        <f>ВОЛОСОВО!S140+ВОЛХОВ!S140+Всеволожск!S140+ВЫБОРГ!S140+ГАТЧИНА!S140+КИНГИСЕПП!S140+КИРОВСК!S140+'Лодейное Поле'!S140+Ломоносов!S140+ЛУГА!S140+ПРИОЗЕРСК!S140+ТИХВИН!S140+ЭПОТРЯД!S140</f>
        <v>11340</v>
      </c>
      <c r="W140" s="879">
        <f>Q140+U140</f>
        <v>11340</v>
      </c>
      <c r="X140" s="879">
        <f t="shared" si="14"/>
        <v>49.20380092853733</v>
      </c>
      <c r="Y140" s="690"/>
      <c r="Z140" s="690"/>
      <c r="AA140" s="690"/>
      <c r="AB140" s="690"/>
      <c r="AC140" s="690"/>
    </row>
    <row r="141" spans="1:29" ht="50.25" customHeight="1">
      <c r="A141" s="168"/>
      <c r="B141" s="169"/>
      <c r="C141" s="169"/>
      <c r="D141" s="247"/>
      <c r="E141" s="220"/>
      <c r="F141" s="172"/>
      <c r="G141" s="221"/>
      <c r="H141" s="173"/>
      <c r="I141" s="183" t="s">
        <v>132</v>
      </c>
      <c r="J141" s="822">
        <f>ВОЛОСОВО!J141+ВОЛХОВ!J141+Всеволожск!J141+ВЫБОРГ!J141+ГАТЧИНА!J141+КИНГИСЕПП!J141+КИРОВСК!J141+'Лодейное Поле'!J141+Ломоносов!J141+ЛУГА!J141+ПРИОЗЕРСК!J141+ТИХВИН!J141+ЭПОТРЯД!J141</f>
        <v>22897</v>
      </c>
      <c r="K141" s="316">
        <v>6072.68</v>
      </c>
      <c r="L141" s="503">
        <v>0.2918</v>
      </c>
      <c r="M141" s="372">
        <v>1.04</v>
      </c>
      <c r="N141" s="804">
        <f>J141*K141*L141*M141</f>
        <v>42196614.43454912</v>
      </c>
      <c r="O141" s="809">
        <f>ВОЛОСОВО!N141+ВОЛХОВ!N141+Всеволожск!N141+ВЫБОРГ!N141+ГАТЧИНА!N141+КИНГИСЕПП!N141+КИРОВСК!N141+'Лодейное Поле'!N141+Ломоносов!N141+ЛУГА!N141+ПРИОЗЕРСК!N141+ТИХВИН!N141+ЭПОТРЯД!N141</f>
        <v>42196614.43454912</v>
      </c>
      <c r="P141" s="806">
        <f t="shared" si="12"/>
        <v>0</v>
      </c>
      <c r="Q141" s="161">
        <f>ВОЛОСОВО!O141+ВОЛХОВ!O141+Всеволожск!O141+ВЫБОРГ!O141+ГАТЧИНА!O141+КИНГИСЕПП!O141+КИРОВСК!O141+'Лодейное Поле'!O141+Ломоносов!O141+ЛУГА!O141+ПРИОЗЕРСК!O141+ТИХВИН!O141+ЭПОТРЯД!O141</f>
        <v>5469</v>
      </c>
      <c r="R141" s="844">
        <f>ВОЛОСОВО!P141+ВОЛХОВ!P141+Всеволожск!P141+ВЫБОРГ!P141+ГАТЧИНА!P141+КИНГИСЕПП!P141+КИРОВСК!P141+'Лодейное Поле'!P141+Ломоносов!P141+ЛУГА!P141+ПРИОЗЕРСК!P141+ТИХВИН!P141+ЭПОТРЯД!P141</f>
        <v>10078756.35858624</v>
      </c>
      <c r="S141" s="643"/>
      <c r="T141" s="842">
        <f>K141*L141*Q141*M141</f>
        <v>10078756.358586242</v>
      </c>
      <c r="U141" s="726">
        <f>ВОЛОСОВО!R141+ВОЛХОВ!R141+Всеволожск!R141+ВЫБОРГ!R141+ГАТЧИНА!R141+КИНГИСЕПП!R141+КИРОВСК!R141+'Лодейное Поле'!R141+Ломоносов!R141+ЛУГА!R141+ПРИОЗЕРСК!R141+ТИХВИН!R141+ЭПОТРЯД!R141</f>
        <v>5796</v>
      </c>
      <c r="V141" s="886">
        <f>ВОЛОСОВО!S141+ВОЛХОВ!S141+Всеволожск!S141+ВЫБОРГ!S141+ГАТЧИНА!S141+КИНГИСЕПП!S141+КИРОВСК!S141+'Лодейное Поле'!S141+Ломоносов!S141+ЛУГА!S141+ПРИОЗЕРСК!S141+ТИХВИН!S141+ЭПОТРЯД!S141</f>
        <v>11265</v>
      </c>
      <c r="W141" s="879">
        <f t="shared" si="13"/>
        <v>11265</v>
      </c>
      <c r="X141" s="879">
        <f t="shared" si="14"/>
        <v>49.198584967462985</v>
      </c>
      <c r="Y141" s="690"/>
      <c r="Z141" s="690"/>
      <c r="AA141" s="690"/>
      <c r="AB141" s="690"/>
      <c r="AC141" s="690"/>
    </row>
    <row r="142" spans="1:29" ht="24" customHeight="1" thickBot="1">
      <c r="A142" s="211"/>
      <c r="B142" s="212"/>
      <c r="C142" s="212"/>
      <c r="D142" s="248"/>
      <c r="E142" s="224"/>
      <c r="F142" s="215"/>
      <c r="G142" s="225"/>
      <c r="H142" s="216"/>
      <c r="I142" s="183" t="s">
        <v>131</v>
      </c>
      <c r="J142" s="818">
        <f>ВОЛОСОВО!J142+ВОЛХОВ!J142+Всеволожск!J142+ВЫБОРГ!J142+ГАТЧИНА!J142+КИНГИСЕПП!J142+КИРОВСК!J142+'Лодейное Поле'!J142+Ломоносов!J142+ЛУГА!J142+ПРИОЗЕРСК!J142+ТИХВИН!J142+ЭПОТРЯД!J142</f>
        <v>150</v>
      </c>
      <c r="K142" s="316">
        <v>6072.68</v>
      </c>
      <c r="L142" s="310">
        <v>5.7211</v>
      </c>
      <c r="M142" s="372">
        <v>1.04</v>
      </c>
      <c r="N142" s="804">
        <f>J142*K142*L142*M142</f>
        <v>5419815.8894879995</v>
      </c>
      <c r="O142" s="809">
        <f>ВОЛОСОВО!N142+ВОЛХОВ!N142+Всеволожск!N142+ВЫБОРГ!N142+ГАТЧИНА!N142+КИНГИСЕПП!N142+КИРОВСК!N142+'Лодейное Поле'!N142+Ломоносов!N142+ЛУГА!N142+ПРИОЗЕРСК!N142+ТИХВИН!N142+ЭПОТРЯД!N142</f>
        <v>5419815.8894879995</v>
      </c>
      <c r="P142" s="806">
        <f t="shared" si="12"/>
        <v>0</v>
      </c>
      <c r="Q142" s="161">
        <f>ВОЛОСОВО!O142+ВОЛХОВ!O142+Всеволожск!O142+ВЫБОРГ!O142+ГАТЧИНА!O142+КИНГИСЕПП!O142+КИРОВСК!O142+'Лодейное Поле'!O142+Ломоносов!O142+ЛУГА!O142+ПРИОЗЕРСК!O142+ТИХВИН!O142+ЭПОТРЯД!O142</f>
        <v>38</v>
      </c>
      <c r="R142" s="647">
        <f>ВОЛОСОВО!P142+ВОЛХОВ!P142+Всеволожск!P142+ВЫБОРГ!P142+ГАТЧИНА!P142+КИНГИСЕПП!P142+КИРОВСК!P142+'Лодейное Поле'!P142+Ломоносов!P142+ЛУГА!P142+ПРИОЗЕРСК!P142+ТИХВИН!P142+ЭПОТРЯД!P142</f>
        <v>1373020.02533696</v>
      </c>
      <c r="S142" s="643"/>
      <c r="T142" s="650">
        <f>K142*L142*Q142*M142</f>
        <v>1373020.02533696</v>
      </c>
      <c r="U142" s="726">
        <f>ВОЛОСОВО!R142+ВОЛХОВ!R142+Всеволожск!R142+ВЫБОРГ!R142+ГАТЧИНА!R142+КИНГИСЕПП!R142+КИРОВСК!R142+'Лодейное Поле'!R142+Ломоносов!R142+ЛУГА!R142+ПРИОЗЕРСК!R142+ТИХВИН!R142+ЭПОТРЯД!R142</f>
        <v>37</v>
      </c>
      <c r="V142" s="886">
        <f>ВОЛОСОВО!S142+ВОЛХОВ!S142+Всеволожск!S142+ВЫБОРГ!S142+ГАТЧИНА!S142+КИНГИСЕПП!S142+КИРОВСК!S142+'Лодейное Поле'!S142+Ломоносов!S142+ЛУГА!S142+ПРИОЗЕРСК!S142+ТИХВИН!S142+ЭПОТРЯД!S142</f>
        <v>75</v>
      </c>
      <c r="W142" s="879">
        <f t="shared" si="13"/>
        <v>75</v>
      </c>
      <c r="X142" s="879">
        <f t="shared" si="14"/>
        <v>50</v>
      </c>
      <c r="Y142" s="690"/>
      <c r="Z142" s="690"/>
      <c r="AA142" s="690"/>
      <c r="AB142" s="690"/>
      <c r="AC142" s="690"/>
    </row>
    <row r="143" spans="1:29" ht="66" customHeight="1" thickBot="1">
      <c r="A143" s="9" t="s">
        <v>0</v>
      </c>
      <c r="B143" s="8" t="s">
        <v>11</v>
      </c>
      <c r="C143" s="8" t="s">
        <v>12</v>
      </c>
      <c r="D143" s="26" t="s">
        <v>133</v>
      </c>
      <c r="E143" s="26" t="s">
        <v>133</v>
      </c>
      <c r="F143" s="250" t="s">
        <v>246</v>
      </c>
      <c r="G143" s="26" t="s">
        <v>247</v>
      </c>
      <c r="H143" s="251" t="s">
        <v>34</v>
      </c>
      <c r="I143" s="13"/>
      <c r="J143" s="29">
        <f>ВОЛОСОВО!J143+ВОЛХОВ!J143+Всеволожск!J143+ВЫБОРГ!J143+ГАТЧИНА!J143+КИНГИСЕПП!J143+КИРОВСК!J143+'Лодейное Поле'!J143+Ломоносов!J143+ЛУГА!J143+ПРИОЗЕРСК!J143+ТИХВИН!J143+ЭПОТРЯД!J143</f>
        <v>2089472</v>
      </c>
      <c r="K143" s="799">
        <v>22.1</v>
      </c>
      <c r="L143" s="29">
        <v>1</v>
      </c>
      <c r="M143" s="791">
        <v>1.04</v>
      </c>
      <c r="N143" s="800">
        <f>J143*K143*L143*M143</f>
        <v>48024424.44800001</v>
      </c>
      <c r="O143" s="614">
        <f>ВОЛОСОВО!N143+ВОЛХОВ!N143+Всеволожск!N143+ВЫБОРГ!N143+ГАТЧИНА!N143+КИНГИСЕПП!N143+КИРОВСК!N143+'Лодейное Поле'!N143+Ломоносов!N143+ЛУГА!N143+ПРИОЗЕРСК!N143+ТИХВИН!N143+ЭПОТРЯД!N143</f>
        <v>48024424.448</v>
      </c>
      <c r="P143" s="806">
        <f t="shared" si="12"/>
        <v>0</v>
      </c>
      <c r="Q143" s="603">
        <f>ВОЛОСОВО!O143+ВОЛХОВ!O143+Всеволожск!O143+ВЫБОРГ!O143+ГАТЧИНА!O143+КИНГИСЕПП!O143+КИРОВСК!O143+'Лодейное Поле'!O143+Ломоносов!O143+ЛУГА!O143+ПРИОЗЕРСК!O143+ТИХВИН!O143+ЭПОТРЯД!O143</f>
        <v>703218</v>
      </c>
      <c r="R143" s="648">
        <f>ВОЛОСОВО!P143+ВОЛХОВ!P143+Всеволожск!P143+ВЫБОРГ!P143+ГАТЧИНА!P143+КИНГИСЕПП!P143+КИРОВСК!P143+'Лодейное Поле'!P143+Ломоносов!P143+ЛУГА!P143+ПРИОЗЕРСК!P143+ТИХВИН!P143+ЭПОТРЯД!P143</f>
        <v>16162762.512000002</v>
      </c>
      <c r="S143" s="649">
        <f>Q143*100/J143</f>
        <v>33.65529664910561</v>
      </c>
      <c r="T143" s="650">
        <f>K143*L143*Q143*M143</f>
        <v>16162762.512000002</v>
      </c>
      <c r="U143" s="726">
        <f>ВОЛОСОВО!R143+ВОЛХОВ!R143+Всеволожск!R143+ВЫБОРГ!R143+ГАТЧИНА!R143+КИНГИСЕПП!R143+КИРОВСК!R143+'Лодейное Поле'!R143+Ломоносов!R143+ЛУГА!R143+ПРИОЗЕРСК!R143+ТИХВИН!R143+ЭПОТРЯД!R143</f>
        <v>623435</v>
      </c>
      <c r="V143" s="886">
        <f>ВОЛОСОВО!S143+ВОЛХОВ!S143+Всеволожск!S143+ВЫБОРГ!S143+ГАТЧИНА!S143+КИНГИСЕПП!S143+КИРОВСК!S143+'Лодейное Поле'!S143+Ломоносов!S143+ЛУГА!S143+ПРИОЗЕРСК!S143+ТИХВИН!S143+ЭПОТРЯД!S143</f>
        <v>1326653</v>
      </c>
      <c r="W143" s="879">
        <f t="shared" si="13"/>
        <v>1326653</v>
      </c>
      <c r="X143" s="879">
        <f t="shared" si="14"/>
        <v>63.49226024565058</v>
      </c>
      <c r="Y143" s="690"/>
      <c r="Z143" s="690"/>
      <c r="AA143" s="690"/>
      <c r="AB143" s="690"/>
      <c r="AC143" s="690"/>
    </row>
    <row r="144" spans="1:29" ht="90.75" customHeight="1" thickBot="1">
      <c r="A144" s="9" t="s">
        <v>0</v>
      </c>
      <c r="B144" s="8" t="s">
        <v>17</v>
      </c>
      <c r="C144" s="8" t="s">
        <v>13</v>
      </c>
      <c r="D144" s="25" t="s">
        <v>176</v>
      </c>
      <c r="E144" s="25" t="s">
        <v>177</v>
      </c>
      <c r="F144" s="217" t="s">
        <v>252</v>
      </c>
      <c r="G144" s="218" t="s">
        <v>178</v>
      </c>
      <c r="H144" s="219" t="s">
        <v>245</v>
      </c>
      <c r="I144" s="14"/>
      <c r="J144" s="34">
        <f>J145+J146+J147+J148+J149+J150+J151+J152+J153</f>
        <v>7705</v>
      </c>
      <c r="K144" s="31"/>
      <c r="L144" s="28"/>
      <c r="M144" s="800"/>
      <c r="N144" s="800">
        <f>N145+N146+N147+N148+N149+N150+N151+N152+N153</f>
        <v>38044881.19999841</v>
      </c>
      <c r="O144" s="614">
        <f>O145+O146+O147+O148+O149+O150+O151+O152+O153</f>
        <v>38044881.1999984</v>
      </c>
      <c r="P144" s="806">
        <f t="shared" si="12"/>
        <v>0</v>
      </c>
      <c r="Q144" s="603">
        <f>ВОЛОСОВО!O144+ВОЛХОВ!O144+Всеволожск!O144+ВЫБОРГ!O144+ГАТЧИНА!O144+КИНГИСЕПП!O144+КИРОВСК!O144+'Лодейное Поле'!O144+Ломоносов!O144+ЛУГА!O144+ПРИОЗЕРСК!O144+ТИХВИН!O144+ЭПОТРЯД!O144</f>
        <v>1503</v>
      </c>
      <c r="R144" s="648">
        <f>ВОЛОСОВО!P144+ВОЛХОВ!P144+Всеволожск!P144+ВЫБОРГ!P144+ГАТЧИНА!P144+КИНГИСЕПП!P144+КИРОВСК!P144+'Лодейное Поле'!P144+Ломоносов!P144+ЛУГА!P144+ПРИОЗЕРСК!P144+ТИХВИН!P144+ЭПОТРЯД!P144</f>
        <v>7616034.1015616</v>
      </c>
      <c r="S144" s="649">
        <f>Q144*100/J144</f>
        <v>19.506813757300453</v>
      </c>
      <c r="T144" s="843">
        <f>T145+T146+T147+T148+T149+T150+T151+T152+T153</f>
        <v>7616034.101561601</v>
      </c>
      <c r="U144" s="726">
        <f>ВОЛОСОВО!R144+ВОЛХОВ!R144+Всеволожск!R144+ВЫБОРГ!R144+ГАТЧИНА!R144+КИНГИСЕПП!R144+КИРОВСК!R144+'Лодейное Поле'!R144+Ломоносов!R144+ЛУГА!R144+ПРИОЗЕРСК!R144+ТИХВИН!R144+ЭПОТРЯД!R144</f>
        <v>1637</v>
      </c>
      <c r="V144" s="886">
        <f>ВОЛОСОВО!S144+ВОЛХОВ!S144+Всеволожск!S144+ВЫБОРГ!S144+ГАТЧИНА!S144+КИНГИСЕПП!S144+КИРОВСК!S144+'Лодейное Поле'!S144+Ломоносов!S144+ЛУГА!S144+ПРИОЗЕРСК!S144+ТИХВИН!S144+ЭПОТРЯД!S144</f>
        <v>3140</v>
      </c>
      <c r="W144" s="879">
        <f t="shared" si="13"/>
        <v>3140</v>
      </c>
      <c r="X144" s="879">
        <f t="shared" si="14"/>
        <v>40.752757949383515</v>
      </c>
      <c r="Y144" s="690"/>
      <c r="Z144" s="690"/>
      <c r="AA144" s="690"/>
      <c r="AB144" s="690"/>
      <c r="AC144" s="690"/>
    </row>
    <row r="145" spans="1:29" ht="12.75">
      <c r="A145" s="168"/>
      <c r="B145" s="169"/>
      <c r="C145" s="169"/>
      <c r="D145" s="170"/>
      <c r="E145" s="220"/>
      <c r="F145" s="172"/>
      <c r="G145" s="221"/>
      <c r="H145" s="173"/>
      <c r="I145" s="174" t="s">
        <v>134</v>
      </c>
      <c r="J145" s="824">
        <f>ВОЛОСОВО!J145+ВОЛХОВ!J145+Всеволожск!J145+ВЫБОРГ!J145+ГАТЧИНА!J145+КИНГИСЕПП!J145+КИРОВСК!J145+'Лодейное Поле'!J145+Ломоносов!J145+ЛУГА!J145+ПРИОЗЕРСК!J145+ТИХВИН!J145+ЭПОТРЯД!J145</f>
        <v>375</v>
      </c>
      <c r="K145" s="284">
        <v>4716.1</v>
      </c>
      <c r="L145" s="310">
        <v>0.6782</v>
      </c>
      <c r="M145" s="823">
        <v>1.04</v>
      </c>
      <c r="N145" s="801">
        <f>J145*K145*L145*M145</f>
        <v>1247399.0178000003</v>
      </c>
      <c r="O145" s="812">
        <f>ВОЛОСОВО!N145+ВОЛХОВ!N145+Всеволожск!N145+ВЫБОРГ!N145+ГАТЧИНА!N145+КИНГИСЕПП!N145+КИРОВСК!N145+'Лодейное Поле'!N145+Ломоносов!N145+ЛУГА!N145+ПРИОЗЕРСК!N145+ТИХВИН!N145+ЭПОТРЯД!N145</f>
        <v>1247399.0178</v>
      </c>
      <c r="P145" s="806">
        <f t="shared" si="12"/>
        <v>0</v>
      </c>
      <c r="Q145" s="161">
        <f>ВОЛОСОВО!O145+ВОЛХОВ!O145+Всеволожск!O145+ВЫБОРГ!O145+ГАТЧИНА!O145+КИНГИСЕПП!O145+КИРОВСК!O145+'Лодейное Поле'!O145+Ломоносов!O145+ЛУГА!O145+ПРИОЗЕРСК!O145+ТИХВИН!O145+ЭПОТРЯД!O145</f>
        <v>34</v>
      </c>
      <c r="R145" s="647">
        <f>ВОЛОСОВО!P145+ВОЛХОВ!P145+Всеволожск!P145+ВЫБОРГ!P145+ГАТЧИНА!P145+КИНГИСЕПП!P145+КИРОВСК!P145+'Лодейное Поле'!P145+Ломоносов!P145+ЛУГА!P145+ПРИОЗЕРСК!P145+ТИХВИН!P145+ЭПОТРЯД!P145</f>
        <v>113097.51094720002</v>
      </c>
      <c r="S145" s="596"/>
      <c r="T145" s="650">
        <f>K145*L145*Q145*M145</f>
        <v>113097.51094720002</v>
      </c>
      <c r="U145" s="720">
        <f>ВОЛОСОВО!R145+ВОЛХОВ!R145+Всеволожск!R145+ВЫБОРГ!R145+ГАТЧИНА!R145+КИНГИСЕПП!R145+КИРОВСК!R145+'Лодейное Поле'!R145+Ломоносов!R145+ЛУГА!R145+ПРИОЗЕРСК!R145+ТИХВИН!R145+ЭПОТРЯД!R145</f>
        <v>31</v>
      </c>
      <c r="V145" s="886">
        <f>ВОЛОСОВО!S145+ВОЛХОВ!S145+Всеволожск!S145+ВЫБОРГ!S145+ГАТЧИНА!S145+КИНГИСЕПП!S145+КИРОВСК!S145+'Лодейное Поле'!S145+Ломоносов!S145+ЛУГА!S145+ПРИОЗЕРСК!S145+ТИХВИН!S145+ЭПОТРЯД!S145</f>
        <v>65</v>
      </c>
      <c r="W145" s="879">
        <f t="shared" si="13"/>
        <v>65</v>
      </c>
      <c r="X145" s="879">
        <f t="shared" si="14"/>
        <v>17.333333333333332</v>
      </c>
      <c r="Y145" s="690"/>
      <c r="Z145" s="690"/>
      <c r="AA145" s="690"/>
      <c r="AB145" s="690"/>
      <c r="AC145" s="690"/>
    </row>
    <row r="146" spans="1:29" ht="12.75">
      <c r="A146" s="177"/>
      <c r="B146" s="178"/>
      <c r="C146" s="178"/>
      <c r="D146" s="179"/>
      <c r="E146" s="201"/>
      <c r="F146" s="181"/>
      <c r="G146" s="202"/>
      <c r="H146" s="182"/>
      <c r="I146" s="174" t="s">
        <v>135</v>
      </c>
      <c r="J146" s="824">
        <f>ВОЛОСОВО!J146+ВОЛХОВ!J146+Всеволожск!J146+ВЫБОРГ!J146+ГАТЧИНА!J146+КИНГИСЕПП!J146+КИРОВСК!J146+'Лодейное Поле'!J146+Ломоносов!J146+ЛУГА!J146+ПРИОЗЕРСК!J146+ТИХВИН!J146+ЭПОТРЯД!J146</f>
        <v>695</v>
      </c>
      <c r="K146" s="284">
        <v>4716.1</v>
      </c>
      <c r="L146" s="310">
        <v>0.6782</v>
      </c>
      <c r="M146" s="823">
        <v>1.04</v>
      </c>
      <c r="N146" s="801">
        <f aca="true" t="shared" si="15" ref="N146:N153">J146*K146*L146*M146</f>
        <v>2311846.179656001</v>
      </c>
      <c r="O146" s="812">
        <f>ВОЛОСОВО!N146+ВОЛХОВ!N146+Всеволожск!N146+ВЫБОРГ!N146+ГАТЧИНА!N146+КИНГИСЕПП!N146+КИРОВСК!N146+'Лодейное Поле'!N146+Ломоносов!N146+ЛУГА!N146+ПРИОЗЕРСК!N146+ТИХВИН!N146+ЭПОТРЯД!N146</f>
        <v>2311846.1796560003</v>
      </c>
      <c r="P146" s="806">
        <f t="shared" si="12"/>
        <v>0</v>
      </c>
      <c r="Q146" s="161">
        <f>ВОЛОСОВО!O146+ВОЛХОВ!O146+Всеволожск!O146+ВЫБОРГ!O146+ГАТЧИНА!O146+КИНГИСЕПП!O146+КИРОВСК!O146+'Лодейное Поле'!O146+Ломоносов!O146+ЛУГА!O146+ПРИОЗЕРСК!O146+ТИХВИН!O146+ЭПОТРЯД!O146</f>
        <v>63</v>
      </c>
      <c r="R146" s="647">
        <f>ВОЛОСОВО!P146+ВОЛХОВ!P146+Всеволожск!P146+ВЫБОРГ!P146+ГАТЧИНА!P146+КИНГИСЕПП!P146+КИРОВСК!P146+'Лодейное Поле'!P146+Ломоносов!P146+ЛУГА!P146+ПРИОЗЕРСК!P146+ТИХВИН!P146+ЭПОТРЯД!P146</f>
        <v>209563.03499040002</v>
      </c>
      <c r="S146" s="596"/>
      <c r="T146" s="650">
        <f aca="true" t="shared" si="16" ref="T146:T163">K146*L146*Q146*M146</f>
        <v>209563.03499040002</v>
      </c>
      <c r="U146" s="720">
        <f>ВОЛОСОВО!R146+ВОЛХОВ!R146+Всеволожск!R146+ВЫБОРГ!R146+ГАТЧИНА!R146+КИНГИСЕПП!R146+КИРОВСК!R146+'Лодейное Поле'!R146+Ломоносов!R146+ЛУГА!R146+ПРИОЗЕРСК!R146+ТИХВИН!R146+ЭПОТРЯД!R146</f>
        <v>31</v>
      </c>
      <c r="V146" s="886">
        <f>ВОЛОСОВО!S146+ВОЛХОВ!S146+Всеволожск!S146+ВЫБОРГ!S146+ГАТЧИНА!S146+КИНГИСЕПП!S146+КИРОВСК!S146+'Лодейное Поле'!S146+Ломоносов!S146+ЛУГА!S146+ПРИОЗЕРСК!S146+ТИХВИН!S146+ЭПОТРЯД!S146</f>
        <v>94</v>
      </c>
      <c r="W146" s="879">
        <f t="shared" si="13"/>
        <v>94</v>
      </c>
      <c r="X146" s="879">
        <f t="shared" si="14"/>
        <v>13.525179856115107</v>
      </c>
      <c r="Y146" s="690"/>
      <c r="Z146" s="690"/>
      <c r="AA146" s="690"/>
      <c r="AB146" s="690"/>
      <c r="AC146" s="690"/>
    </row>
    <row r="147" spans="1:29" ht="12.75">
      <c r="A147" s="177"/>
      <c r="B147" s="178"/>
      <c r="C147" s="178"/>
      <c r="D147" s="179"/>
      <c r="E147" s="201"/>
      <c r="F147" s="181"/>
      <c r="G147" s="202"/>
      <c r="H147" s="182"/>
      <c r="I147" s="174" t="s">
        <v>136</v>
      </c>
      <c r="J147" s="824">
        <f>ВОЛОСОВО!J147+ВОЛХОВ!J147+Всеволожск!J147+ВЫБОРГ!J147+ГАТЧИНА!J147+КИНГИСЕПП!J147+КИРОВСК!J147+'Лодейное Поле'!J147+Ломоносов!J147+ЛУГА!J147+ПРИОЗЕРСК!J147+ТИХВИН!J147+ЭПОТРЯД!J147</f>
        <v>293</v>
      </c>
      <c r="K147" s="284">
        <v>4716.1</v>
      </c>
      <c r="L147" s="310">
        <v>0.6782</v>
      </c>
      <c r="M147" s="823">
        <v>1.04</v>
      </c>
      <c r="N147" s="801">
        <f t="shared" si="15"/>
        <v>974634.4325744001</v>
      </c>
      <c r="O147" s="812">
        <f>ВОЛОСОВО!N147+ВОЛХОВ!N147+Всеволожск!N147+ВЫБОРГ!N147+ГАТЧИНА!N147+КИНГИСЕПП!N147+КИРОВСК!N147+'Лодейное Поле'!N147+Ломоносов!N147+ЛУГА!N147+ПРИОЗЕРСК!N147+ТИХВИН!N147+ЭПОТРЯД!N147</f>
        <v>974634.4325744001</v>
      </c>
      <c r="P147" s="806">
        <f t="shared" si="12"/>
        <v>0</v>
      </c>
      <c r="Q147" s="161">
        <f>ВОЛОСОВО!O147+ВОЛХОВ!O147+Всеволожск!O147+ВЫБОРГ!O147+ГАТЧИНА!O147+КИНГИСЕПП!O147+КИРОВСК!O147+'Лодейное Поле'!O147+Ломоносов!O147+ЛУГА!O147+ПРИОЗЕРСК!O147+ТИХВИН!O147+ЭПОТРЯД!O147</f>
        <v>0</v>
      </c>
      <c r="R147" s="647">
        <f>ВОЛОСОВО!P147+ВОЛХОВ!P147+Всеволожск!P147+ВЫБОРГ!P147+ГАТЧИНА!P147+КИНГИСЕПП!P147+КИРОВСК!P147+'Лодейное Поле'!P147+Ломоносов!P147+ЛУГА!P147+ПРИОЗЕРСК!P147+ТИХВИН!P147+ЭПОТРЯД!P147</f>
        <v>0</v>
      </c>
      <c r="S147" s="596"/>
      <c r="T147" s="650">
        <f t="shared" si="16"/>
        <v>0</v>
      </c>
      <c r="U147" s="720">
        <f>ВОЛОСОВО!R147+ВОЛХОВ!R147+Всеволожск!R147+ВЫБОРГ!R147+ГАТЧИНА!R147+КИНГИСЕПП!R147+КИРОВСК!R147+'Лодейное Поле'!R147+Ломоносов!R147+ЛУГА!R147+ПРИОЗЕРСК!R147+ТИХВИН!R147+ЭПОТРЯД!R147</f>
        <v>139</v>
      </c>
      <c r="V147" s="886">
        <f>ВОЛОСОВО!S147+ВОЛХОВ!S147+Всеволожск!S147+ВЫБОРГ!S147+ГАТЧИНА!S147+КИНГИСЕПП!S147+КИРОВСК!S147+'Лодейное Поле'!S147+Ломоносов!S147+ЛУГА!S147+ПРИОЗЕРСК!S147+ТИХВИН!S147+ЭПОТРЯД!S147</f>
        <v>139</v>
      </c>
      <c r="W147" s="879">
        <f t="shared" si="13"/>
        <v>139</v>
      </c>
      <c r="X147" s="879">
        <f t="shared" si="14"/>
        <v>47.44027303754266</v>
      </c>
      <c r="Y147" s="690"/>
      <c r="Z147" s="690"/>
      <c r="AA147" s="690"/>
      <c r="AB147" s="690"/>
      <c r="AC147" s="690"/>
    </row>
    <row r="148" spans="1:29" ht="12.75">
      <c r="A148" s="177"/>
      <c r="B148" s="178"/>
      <c r="C148" s="178"/>
      <c r="D148" s="179"/>
      <c r="E148" s="201"/>
      <c r="F148" s="181"/>
      <c r="G148" s="202"/>
      <c r="H148" s="182"/>
      <c r="I148" s="174" t="s">
        <v>139</v>
      </c>
      <c r="J148" s="824">
        <f>ВОЛОСОВО!J148+ВОЛХОВ!J148+Всеволожск!J148+ВЫБОРГ!J148+ГАТЧИНА!J148+КИНГИСЕПП!J148+КИРОВСК!J148+'Лодейное Поле'!J148+Ломоносов!J148+ЛУГА!J148+ПРИОЗЕРСК!J148+ТИХВИН!J148+ЭПОТРЯД!J148</f>
        <v>220</v>
      </c>
      <c r="K148" s="284">
        <v>4716.1</v>
      </c>
      <c r="L148" s="310">
        <v>1</v>
      </c>
      <c r="M148" s="823">
        <v>1.04</v>
      </c>
      <c r="N148" s="801">
        <f t="shared" si="15"/>
        <v>1079043.6800000002</v>
      </c>
      <c r="O148" s="812">
        <f>ВОЛОСОВО!N148+ВОЛХОВ!N148+Всеволожск!N148+ВЫБОРГ!N148+ГАТЧИНА!N148+КИНГИСЕПП!N148+КИРОВСК!N148+'Лодейное Поле'!N148+Ломоносов!N148+ЛУГА!N148+ПРИОЗЕРСК!N148+ТИХВИН!N148+ЭПОТРЯД!N148</f>
        <v>1079043.6800000002</v>
      </c>
      <c r="P148" s="806">
        <f t="shared" si="12"/>
        <v>0</v>
      </c>
      <c r="Q148" s="161">
        <f>ВОЛОСОВО!O148+ВОЛХОВ!O148+Всеволожск!O148+ВЫБОРГ!O148+ГАТЧИНА!O148+КИНГИСЕПП!O148+КИРОВСК!O148+'Лодейное Поле'!O148+Ломоносов!O148+ЛУГА!O148+ПРИОЗЕРСК!O148+ТИХВИН!O148+ЭПОТРЯД!O148</f>
        <v>64</v>
      </c>
      <c r="R148" s="647">
        <f>ВОЛОСОВО!P148+ВОЛХОВ!P148+Всеволожск!P148+ВЫБОРГ!P148+ГАТЧИНА!P148+КИНГИСЕПП!P148+КИРОВСК!P148+'Лодейное Поле'!P148+Ломоносов!P148+ЛУГА!P148+ПРИОЗЕРСК!P148+ТИХВИН!P148+ЭПОТРЯД!P148</f>
        <v>313903.61600000004</v>
      </c>
      <c r="S148" s="596"/>
      <c r="T148" s="650">
        <f t="shared" si="16"/>
        <v>313903.61600000004</v>
      </c>
      <c r="U148" s="720">
        <f>ВОЛОСОВО!R148+ВОЛХОВ!R148+Всеволожск!R148+ВЫБОРГ!R148+ГАТЧИНА!R148+КИНГИСЕПП!R148+КИРОВСК!R148+'Лодейное Поле'!R148+Ломоносов!R148+ЛУГА!R148+ПРИОЗЕРСК!R148+ТИХВИН!R148+ЭПОТРЯД!R148</f>
        <v>59</v>
      </c>
      <c r="V148" s="886">
        <f>ВОЛОСОВО!S148+ВОЛХОВ!S148+Всеволожск!S148+ВЫБОРГ!S148+ГАТЧИНА!S148+КИНГИСЕПП!S148+КИРОВСК!S148+'Лодейное Поле'!S148+Ломоносов!S148+ЛУГА!S148+ПРИОЗЕРСК!S148+ТИХВИН!S148+ЭПОТРЯД!S148</f>
        <v>123</v>
      </c>
      <c r="W148" s="879">
        <f t="shared" si="13"/>
        <v>123</v>
      </c>
      <c r="X148" s="879">
        <f t="shared" si="14"/>
        <v>55.90909090909091</v>
      </c>
      <c r="Y148" s="690"/>
      <c r="Z148" s="690"/>
      <c r="AA148" s="690"/>
      <c r="AB148" s="690"/>
      <c r="AC148" s="690"/>
    </row>
    <row r="149" spans="1:29" ht="17.25">
      <c r="A149" s="177"/>
      <c r="B149" s="178"/>
      <c r="C149" s="178"/>
      <c r="D149" s="179"/>
      <c r="E149" s="201"/>
      <c r="F149" s="181"/>
      <c r="G149" s="202"/>
      <c r="H149" s="182"/>
      <c r="I149" s="183" t="s">
        <v>140</v>
      </c>
      <c r="J149" s="824">
        <f>ВОЛОСОВО!J149+ВОЛХОВ!J149+Всеволожск!J149+ВЫБОРГ!J149+ГАТЧИНА!J149+КИНГИСЕПП!J149+КИРОВСК!J149+'Лодейное Поле'!J149+Ломоносов!J149+ЛУГА!J149+ПРИОЗЕРСК!J149+ТИХВИН!J149+ЭПОТРЯД!J149</f>
        <v>142</v>
      </c>
      <c r="K149" s="284">
        <v>4716.1</v>
      </c>
      <c r="L149" s="310">
        <v>1</v>
      </c>
      <c r="M149" s="823">
        <v>1.04</v>
      </c>
      <c r="N149" s="801">
        <f t="shared" si="15"/>
        <v>696473.648</v>
      </c>
      <c r="O149" s="812">
        <f>ВОЛОСОВО!N149+ВОЛХОВ!N149+Всеволожск!N149+ВЫБОРГ!N149+ГАТЧИНА!N149+КИНГИСЕПП!N149+КИРОВСК!N149+'Лодейное Поле'!N149+Ломоносов!N149+ЛУГА!N149+ПРИОЗЕРСК!N149+ТИХВИН!N149+ЭПОТРЯД!N149</f>
        <v>696473.648</v>
      </c>
      <c r="P149" s="806">
        <f t="shared" si="12"/>
        <v>0</v>
      </c>
      <c r="Q149" s="161">
        <f>ВОЛОСОВО!O149+ВОЛХОВ!O149+Всеволожск!O149+ВЫБОРГ!O149+ГАТЧИНА!O149+КИНГИСЕПП!O149+КИРОВСК!O149+'Лодейное Поле'!O149+Ломоносов!O149+ЛУГА!O149+ПРИОЗЕРСК!O149+ТИХВИН!O149+ЭПОТРЯД!O149</f>
        <v>32</v>
      </c>
      <c r="R149" s="647">
        <f>ВОЛОСОВО!P149+ВОЛХОВ!P149+Всеволожск!P149+ВЫБОРГ!P149+ГАТЧИНА!P149+КИНГИСЕПП!P149+КИРОВСК!P149+'Лодейное Поле'!P149+Ломоносов!P149+ЛУГА!P149+ПРИОЗЕРСК!P149+ТИХВИН!P149+ЭПОТРЯД!P149</f>
        <v>156951.80800000002</v>
      </c>
      <c r="S149" s="596"/>
      <c r="T149" s="650">
        <f t="shared" si="16"/>
        <v>156951.80800000002</v>
      </c>
      <c r="U149" s="720">
        <f>ВОЛОСОВО!R149+ВОЛХОВ!R149+Всеволожск!R149+ВЫБОРГ!R149+ГАТЧИНА!R149+КИНГИСЕПП!R149+КИРОВСК!R149+'Лодейное Поле'!R149+Ломоносов!R149+ЛУГА!R149+ПРИОЗЕРСК!R149+ТИХВИН!R149+ЭПОТРЯД!R149</f>
        <v>23</v>
      </c>
      <c r="V149" s="886">
        <f>ВОЛОСОВО!S149+ВОЛХОВ!S149+Всеволожск!S149+ВЫБОРГ!S149+ГАТЧИНА!S149+КИНГИСЕПП!S149+КИРОВСК!S149+'Лодейное Поле'!S149+Ломоносов!S149+ЛУГА!S149+ПРИОЗЕРСК!S149+ТИХВИН!S149+ЭПОТРЯД!S149</f>
        <v>55</v>
      </c>
      <c r="W149" s="879">
        <f t="shared" si="13"/>
        <v>55</v>
      </c>
      <c r="X149" s="879">
        <f t="shared" si="14"/>
        <v>38.732394366197184</v>
      </c>
      <c r="Y149" s="690"/>
      <c r="Z149" s="690"/>
      <c r="AA149" s="690"/>
      <c r="AB149" s="690"/>
      <c r="AC149" s="690"/>
    </row>
    <row r="150" spans="1:29" ht="12.75">
      <c r="A150" s="177"/>
      <c r="B150" s="178"/>
      <c r="C150" s="178"/>
      <c r="D150" s="179"/>
      <c r="E150" s="201"/>
      <c r="F150" s="181"/>
      <c r="G150" s="202"/>
      <c r="H150" s="182"/>
      <c r="I150" s="174" t="s">
        <v>137</v>
      </c>
      <c r="J150" s="824">
        <f>ВОЛОСОВО!J150+ВОЛХОВ!J150+Всеволожск!J150+ВЫБОРГ!J150+ГАТЧИНА!J150+КИНГИСЕПП!J150+КИРОВСК!J150+'Лодейное Поле'!J150+Ломоносов!J150+ЛУГА!J150+ПРИОЗЕРСК!J150+ТИХВИН!J150+ЭПОТРЯД!J150</f>
        <v>3996</v>
      </c>
      <c r="K150" s="284">
        <v>4716.1</v>
      </c>
      <c r="L150" s="310">
        <v>1.1675</v>
      </c>
      <c r="M150" s="823">
        <v>1.04</v>
      </c>
      <c r="N150" s="801">
        <f t="shared" si="15"/>
        <v>22882249.32552</v>
      </c>
      <c r="O150" s="812">
        <f>ВОЛОСОВО!N150+ВОЛХОВ!N150+Всеволожск!N150+ВЫБОРГ!N150+ГАТЧИНА!N150+КИНГИСЕПП!N150+КИРОВСК!N150+'Лодейное Поле'!N150+Ломоносов!N150+ЛУГА!N150+ПРИОЗЕРСК!N150+ТИХВИН!N150+ЭПОТРЯД!N150</f>
        <v>22882249.325519998</v>
      </c>
      <c r="P150" s="806">
        <f t="shared" si="12"/>
        <v>0</v>
      </c>
      <c r="Q150" s="161">
        <f>ВОЛОСОВО!O150+ВОЛХОВ!O150+Всеволожск!O150+ВЫБОРГ!O150+ГАТЧИНА!O150+КИНГИСЕПП!O150+КИРОВСК!O150+'Лодейное Поле'!O150+Ломоносов!O150+ЛУГА!O150+ПРИОЗЕРСК!O150+ТИХВИН!O150+ЭПОТРЯД!O150</f>
        <v>858</v>
      </c>
      <c r="R150" s="647">
        <f>ВОЛОСОВО!P150+ВОЛХОВ!P150+Всеволожск!P150+ВЫБОРГ!P150+ГАТЧИНА!P150+КИНГИСЕПП!P150+КИРОВСК!P150+'Лодейное Поле'!P150+Ломоносов!P150+ЛУГА!P150+ПРИОЗЕРСК!P150+ТИХВИН!P150+ЭПОТРЯД!P150</f>
        <v>4913155.635960001</v>
      </c>
      <c r="S150" s="596"/>
      <c r="T150" s="650">
        <f t="shared" si="16"/>
        <v>4913155.635960001</v>
      </c>
      <c r="U150" s="720">
        <f>ВОЛОСОВО!R150+ВОЛХОВ!R150+Всеволожск!R150+ВЫБОРГ!R150+ГАТЧИНА!R150+КИНГИСЕПП!R150+КИРОВСК!R150+'Лодейное Поле'!R150+Ломоносов!R150+ЛУГА!R150+ПРИОЗЕРСК!R150+ТИХВИН!R150+ЭПОТРЯД!R150</f>
        <v>937</v>
      </c>
      <c r="V150" s="886">
        <f>ВОЛОСОВО!S150+ВОЛХОВ!S150+Всеволожск!S150+ВЫБОРГ!S150+ГАТЧИНА!S150+КИНГИСЕПП!S150+КИРОВСК!S150+'Лодейное Поле'!S150+Ломоносов!S150+ЛУГА!S150+ПРИОЗЕРСК!S150+ТИХВИН!S150+ЭПОТРЯД!S150</f>
        <v>1795</v>
      </c>
      <c r="W150" s="879">
        <f t="shared" si="13"/>
        <v>1795</v>
      </c>
      <c r="X150" s="879">
        <f t="shared" si="14"/>
        <v>44.91991991991992</v>
      </c>
      <c r="Y150" s="690"/>
      <c r="Z150" s="690"/>
      <c r="AA150" s="690"/>
      <c r="AB150" s="690"/>
      <c r="AC150" s="690"/>
    </row>
    <row r="151" spans="1:29" ht="12.75">
      <c r="A151" s="177"/>
      <c r="B151" s="178"/>
      <c r="C151" s="178"/>
      <c r="D151" s="188"/>
      <c r="E151" s="229"/>
      <c r="F151" s="190"/>
      <c r="G151" s="230"/>
      <c r="H151" s="191"/>
      <c r="I151" s="174" t="s">
        <v>138</v>
      </c>
      <c r="J151" s="824">
        <f>ВОЛОСОВО!J151+ВОЛХОВ!J151+Всеволожск!J151+ВЫБОРГ!J151+ГАТЧИНА!J151+КИНГИСЕПП!J151+КИРОВСК!J151+'Лодейное Поле'!J151+Ломоносов!J151+ЛУГА!J151+ПРИОЗЕРСК!J151+ТИХВИН!J151+ЭПОТРЯД!J151</f>
        <v>1684</v>
      </c>
      <c r="K151" s="284">
        <v>4716.1</v>
      </c>
      <c r="L151" s="310">
        <v>1.063</v>
      </c>
      <c r="M151" s="823">
        <v>1.04</v>
      </c>
      <c r="N151" s="801">
        <f t="shared" si="15"/>
        <v>8779942.996448</v>
      </c>
      <c r="O151" s="812">
        <f>ВОЛОСОВО!N151+ВОЛХОВ!N151+Всеволожск!N151+ВЫБОРГ!N151+ГАТЧИНА!N151+КИНГИСЕПП!N151+КИРОВСК!N151+'Лодейное Поле'!N151+Ломоносов!N151+ЛУГА!N151+ПРИОЗЕРСК!N151+ТИХВИН!N151+ЭПОТРЯД!N151</f>
        <v>8779942.996448003</v>
      </c>
      <c r="P151" s="806">
        <f t="shared" si="12"/>
        <v>0</v>
      </c>
      <c r="Q151" s="161">
        <f>ВОЛОСОВО!O151+ВОЛХОВ!O151+Всеволожск!O151+ВЫБОРГ!O151+ГАТЧИНА!O151+КИНГИСЕПП!O151+КИРОВСК!O151+'Лодейное Поле'!O151+Ломоносов!O151+ЛУГА!O151+ПРИОЗЕРСК!O151+ТИХВИН!O151+ЭПОТРЯД!O151</f>
        <v>362</v>
      </c>
      <c r="R151" s="647">
        <f>ВОЛОСОВО!P151+ВОЛХОВ!P151+Всеволожск!P151+ВЫБОРГ!P151+ГАТЧИНА!P151+КИНГИСЕПП!P151+КИРОВСК!P151+'Лодейное Поле'!P151+Ломоносов!P151+ЛУГА!P151+ПРИОЗЕРСК!P151+ТИХВИН!P151+ЭПОТРЯД!P151</f>
        <v>1887374.9196640004</v>
      </c>
      <c r="S151" s="596"/>
      <c r="T151" s="650">
        <f t="shared" si="16"/>
        <v>1887374.9196640004</v>
      </c>
      <c r="U151" s="720">
        <f>ВОЛОСОВО!R151+ВОЛХОВ!R151+Всеволожск!R151+ВЫБОРГ!R151+ГАТЧИНА!R151+КИНГИСЕПП!R151+КИРОВСК!R151+'Лодейное Поле'!R151+Ломоносов!R151+ЛУГА!R151+ПРИОЗЕРСК!R151+ТИХВИН!R151+ЭПОТРЯД!R151</f>
        <v>341</v>
      </c>
      <c r="V151" s="886">
        <f>ВОЛОСОВО!S151+ВОЛХОВ!S151+Всеволожск!S151+ВЫБОРГ!S151+ГАТЧИНА!S151+КИНГИСЕПП!S151+КИРОВСК!S151+'Лодейное Поле'!S151+Ломоносов!S151+ЛУГА!S151+ПРИОЗЕРСК!S151+ТИХВИН!S151+ЭПОТРЯД!S151</f>
        <v>703</v>
      </c>
      <c r="W151" s="879">
        <f t="shared" si="13"/>
        <v>703</v>
      </c>
      <c r="X151" s="879">
        <f t="shared" si="14"/>
        <v>41.7458432304038</v>
      </c>
      <c r="Y151" s="690"/>
      <c r="Z151" s="690"/>
      <c r="AA151" s="690"/>
      <c r="AB151" s="690"/>
      <c r="AC151" s="690"/>
    </row>
    <row r="152" spans="1:29" ht="12.75">
      <c r="A152" s="177"/>
      <c r="B152" s="178"/>
      <c r="C152" s="178"/>
      <c r="D152" s="179"/>
      <c r="E152" s="201"/>
      <c r="F152" s="181"/>
      <c r="G152" s="202"/>
      <c r="H152" s="182"/>
      <c r="I152" s="174" t="s">
        <v>159</v>
      </c>
      <c r="J152" s="824">
        <f>ВОЛОСОВО!J152+ВОЛХОВ!J152+Всеволожск!J152+ВЫБОРГ!J152+ГАТЧИНА!J152+КИНГИСЕПП!J152+КИРОВСК!J152+'Лодейное Поле'!J152+Ломоносов!J152+ЛУГА!J152+ПРИОЗЕРСК!J152+ТИХВИН!J152+ЭПОТРЯД!J152</f>
        <v>200</v>
      </c>
      <c r="K152" s="284">
        <v>234.91</v>
      </c>
      <c r="L152" s="310">
        <v>1</v>
      </c>
      <c r="M152" s="823">
        <v>1.04</v>
      </c>
      <c r="N152" s="801">
        <f t="shared" si="15"/>
        <v>48861.28</v>
      </c>
      <c r="O152" s="812">
        <f>ВОЛОСОВО!N152+ВОЛХОВ!N152+Всеволожск!N152+ВЫБОРГ!N152+ГАТЧИНА!N152+КИНГИСЕПП!N152+КИРОВСК!N152+'Лодейное Поле'!N152+Ломоносов!N152+ЛУГА!N152+ПРИОЗЕРСК!N152+ТИХВИН!N152+ЭПОТРЯД!N152</f>
        <v>48861.28</v>
      </c>
      <c r="P152" s="806">
        <f t="shared" si="12"/>
        <v>0</v>
      </c>
      <c r="Q152" s="161">
        <f>ВОЛОСОВО!O152+ВОЛХОВ!O152+Всеволожск!O152+ВЫБОРГ!O152+ГАТЧИНА!O152+КИНГИСЕПП!O152+КИРОВСК!O152+'Лодейное Поле'!O152+Ломоносов!O152+ЛУГА!O152+ПРИОЗЕРСК!O152+ТИХВИН!O152+ЭПОТРЯД!O152</f>
        <v>55</v>
      </c>
      <c r="R152" s="647">
        <f>ВОЛОСОВО!P152+ВОЛХОВ!P152+Всеволожск!P152+ВЫБОРГ!P152+ГАТЧИНА!P152+КИНГИСЕПП!P152+КИРОВСК!P152+'Лодейное Поле'!P152+Ломоносов!P152+ЛУГА!P152+ПРИОЗЕРСК!P152+ТИХВИН!P152+ЭПОТРЯД!P152</f>
        <v>13436.851999999999</v>
      </c>
      <c r="S152" s="596"/>
      <c r="T152" s="650">
        <f t="shared" si="16"/>
        <v>13436.851999999999</v>
      </c>
      <c r="U152" s="720">
        <f>ВОЛОСОВО!R152+ВОЛХОВ!R152+Всеволожск!R152+ВЫБОРГ!R152+ГАТЧИНА!R152+КИНГИСЕПП!R152+КИРОВСК!R152+'Лодейное Поле'!R152+Ломоносов!R152+ЛУГА!R152+ПРИОЗЕРСК!R152+ТИХВИН!R152+ЭПОТРЯД!R152</f>
        <v>51</v>
      </c>
      <c r="V152" s="886">
        <f>ВОЛОСОВО!S152+ВОЛХОВ!S152+Всеволожск!S152+ВЫБОРГ!S152+ГАТЧИНА!S152+КИНГИСЕПП!S152+КИРОВСК!S152+'Лодейное Поле'!S152+Ломоносов!S152+ЛУГА!S152+ПРИОЗЕРСК!S152+ТИХВИН!S152+ЭПОТРЯД!S152</f>
        <v>106</v>
      </c>
      <c r="W152" s="879">
        <f t="shared" si="13"/>
        <v>106</v>
      </c>
      <c r="X152" s="879">
        <f t="shared" si="14"/>
        <v>53</v>
      </c>
      <c r="Y152" s="690"/>
      <c r="Z152" s="690"/>
      <c r="AA152" s="690"/>
      <c r="AB152" s="690"/>
      <c r="AC152" s="690"/>
    </row>
    <row r="153" spans="1:29" ht="13.5" thickBot="1">
      <c r="A153" s="211"/>
      <c r="B153" s="212"/>
      <c r="C153" s="212"/>
      <c r="D153" s="213"/>
      <c r="E153" s="224"/>
      <c r="F153" s="215"/>
      <c r="G153" s="225"/>
      <c r="H153" s="216"/>
      <c r="I153" s="236" t="s">
        <v>160</v>
      </c>
      <c r="J153" s="825">
        <f>ВОЛОСОВО!J153+ВОЛХОВ!J153+Всеволожск!J153+ВЫБОРГ!J153+ГАТЧИНА!J153+КИНГИСЕПП!J153+КИРОВСК!J153+'Лодейное Поле'!J153+Ломоносов!J153+ЛУГА!J153+ПРИОЗЕРСК!J153+ТИХВИН!J153+ЭПОТРЯД!J153</f>
        <v>100</v>
      </c>
      <c r="K153" s="284">
        <v>234.91</v>
      </c>
      <c r="L153" s="486">
        <v>1</v>
      </c>
      <c r="M153" s="823">
        <v>1.04</v>
      </c>
      <c r="N153" s="801">
        <f t="shared" si="15"/>
        <v>24430.64</v>
      </c>
      <c r="O153" s="812">
        <f>ВОЛОСОВО!N153+ВОЛХОВ!N153+Всеволожск!N153+ВЫБОРГ!N153+ГАТЧИНА!N153+КИНГИСЕПП!N153+КИРОВСК!N153+'Лодейное Поле'!N153+Ломоносов!N153+ЛУГА!N153+ПРИОЗЕРСК!N153+ТИХВИН!N153+ЭПОТРЯД!N153</f>
        <v>24430.64</v>
      </c>
      <c r="P153" s="806">
        <f t="shared" si="12"/>
        <v>0</v>
      </c>
      <c r="Q153" s="161">
        <f>ВОЛОСОВО!O153+ВОЛХОВ!O153+Всеволожск!O153+ВЫБОРГ!O153+ГАТЧИНА!O153+КИНГИСЕПП!O153+КИРОВСК!O153+'Лодейное Поле'!O153+Ломоносов!O153+ЛУГА!O153+ПРИОЗЕРСК!O153+ТИХВИН!O153+ЭПОТРЯД!O153</f>
        <v>35</v>
      </c>
      <c r="R153" s="647">
        <f>ВОЛОСОВО!P153+ВОЛХОВ!P153+Всеволожск!P153+ВЫБОРГ!P153+ГАТЧИНА!P153+КИНГИСЕПП!P153+КИРОВСК!P153+'Лодейное Поле'!P153+Ломоносов!P153+ЛУГА!P153+ПРИОЗЕРСК!P153+ТИХВИН!P153+ЭПОТРЯД!P153</f>
        <v>8550.724</v>
      </c>
      <c r="S153" s="596"/>
      <c r="T153" s="650">
        <f t="shared" si="16"/>
        <v>8550.724</v>
      </c>
      <c r="U153" s="720">
        <f>ВОЛОСОВО!R153+ВОЛХОВ!R153+Всеволожск!R153+ВЫБОРГ!R153+ГАТЧИНА!R153+КИНГИСЕПП!R153+КИРОВСК!R153+'Лодейное Поле'!R153+Ломоносов!R153+ЛУГА!R153+ПРИОЗЕРСК!R153+ТИХВИН!R153+ЭПОТРЯД!R153</f>
        <v>25</v>
      </c>
      <c r="V153" s="886">
        <f>ВОЛОСОВО!S153+ВОЛХОВ!S153+Всеволожск!S153+ВЫБОРГ!S153+ГАТЧИНА!S153+КИНГИСЕПП!S153+КИРОВСК!S153+'Лодейное Поле'!S153+Ломоносов!S153+ЛУГА!S153+ПРИОЗЕРСК!S153+ТИХВИН!S153+ЭПОТРЯД!S153</f>
        <v>60</v>
      </c>
      <c r="W153" s="879">
        <f t="shared" si="13"/>
        <v>60</v>
      </c>
      <c r="X153" s="879">
        <f t="shared" si="14"/>
        <v>60</v>
      </c>
      <c r="Y153" s="690"/>
      <c r="Z153" s="690"/>
      <c r="AA153" s="690"/>
      <c r="AB153" s="690"/>
      <c r="AC153" s="690"/>
    </row>
    <row r="154" spans="1:29" ht="114.75" customHeight="1" thickBot="1">
      <c r="A154" s="9" t="s">
        <v>0</v>
      </c>
      <c r="B154" s="8" t="s">
        <v>18</v>
      </c>
      <c r="C154" s="8" t="s">
        <v>13</v>
      </c>
      <c r="D154" s="80" t="s">
        <v>16</v>
      </c>
      <c r="E154" s="80" t="s">
        <v>19</v>
      </c>
      <c r="F154" s="264" t="s">
        <v>261</v>
      </c>
      <c r="G154" s="265" t="s">
        <v>168</v>
      </c>
      <c r="H154" s="266" t="s">
        <v>243</v>
      </c>
      <c r="I154" s="155"/>
      <c r="J154" s="156">
        <f>J155+J156+J157+J158+J159+J160+J161+J162+J163</f>
        <v>7517</v>
      </c>
      <c r="K154" s="267"/>
      <c r="L154" s="156"/>
      <c r="M154" s="805"/>
      <c r="N154" s="800">
        <f>N155+N156+N157+N158+N159+N160+N161+N162+N163</f>
        <v>3347521.229442</v>
      </c>
      <c r="O154" s="614">
        <f>O155+O156+O157+O158+O159+O160+O161+O162+O163</f>
        <v>3347521.229442</v>
      </c>
      <c r="P154" s="806">
        <f t="shared" si="12"/>
        <v>0</v>
      </c>
      <c r="Q154" s="603">
        <f>ВОЛОСОВО!O154+ВОЛХОВ!O154+Всеволожск!O154+ВЫБОРГ!O154+ГАТЧИНА!O154+КИНГИСЕПП!O154+КИРОВСК!O154+'Лодейное Поле'!O154+Ломоносов!O154+ЛУГА!O154+ПРИОЗЕРСК!O154+ТИХВИН!O154+ЭПОТРЯД!O154</f>
        <v>1399</v>
      </c>
      <c r="R154" s="648">
        <f>ВОЛОСОВО!P154+ВОЛХОВ!P154+Всеволожск!P154+ВЫБОРГ!P154+ГАТЧИНА!P154+КИНГИСЕПП!P154+КИРОВСК!P154+'Лодейное Поле'!P154+Ломоносов!P154+ЛУГА!P154+ПРИОЗЕРСК!P154+ТИХВИН!P154+ЭПОТРЯД!P154</f>
        <v>624984.2492399999</v>
      </c>
      <c r="S154" s="649">
        <f>Q154*100/J154</f>
        <v>18.61114806438739</v>
      </c>
      <c r="T154" s="843">
        <f>T155+T156+T157+T158+T159+T160+T161+T162+T163</f>
        <v>624984.24924</v>
      </c>
      <c r="U154" s="726">
        <f>ВОЛОСОВО!R154+ВОЛХОВ!R154+Всеволожск!R154+ВЫБОРГ!R154+ГАТЧИНА!R154+КИНГИСЕПП!R154+КИРОВСК!R154+'Лодейное Поле'!R154+Ломоносов!R154+ЛУГА!R154+ПРИОЗЕРСК!R154+ТИХВИН!R154+ЭПОТРЯД!R154</f>
        <v>1689</v>
      </c>
      <c r="V154" s="886">
        <f>ВОЛОСОВО!S154+ВОЛХОВ!S154+Всеволожск!S154+ВЫБОРГ!S154+ГАТЧИНА!S154+КИНГИСЕПП!S154+КИРОВСК!S154+'Лодейное Поле'!S154+Ломоносов!S154+ЛУГА!S154+ПРИОЗЕРСК!S154+ТИХВИН!S154+ЭПОТРЯД!S154</f>
        <v>3088</v>
      </c>
      <c r="W154" s="879">
        <f t="shared" si="13"/>
        <v>3088</v>
      </c>
      <c r="X154" s="879">
        <f t="shared" si="14"/>
        <v>41.08021817214314</v>
      </c>
      <c r="Y154" s="690"/>
      <c r="Z154" s="690"/>
      <c r="AA154" s="690"/>
      <c r="AB154" s="690"/>
      <c r="AC154" s="690"/>
    </row>
    <row r="155" spans="1:29" ht="12.75">
      <c r="A155" s="260"/>
      <c r="B155" s="169"/>
      <c r="C155" s="169"/>
      <c r="D155" s="256"/>
      <c r="E155" s="170"/>
      <c r="F155" s="172"/>
      <c r="G155" s="172"/>
      <c r="H155" s="173"/>
      <c r="I155" s="174" t="s">
        <v>142</v>
      </c>
      <c r="J155" s="207">
        <f>ВОЛОСОВО!J155+ВОЛХОВ!J155+Всеволожск!J155+ВЫБОРГ!J155+ГАТЧИНА!J155+КИНГИСЕПП!J155+КИРОВСК!J155+'Лодейное Поле'!J155+Ломоносов!J155+ЛУГА!J155+ПРИОЗЕРСК!J155+ТИХВИН!J155+ЭПОТРЯД!J155</f>
        <v>323</v>
      </c>
      <c r="K155" s="284">
        <v>426.75</v>
      </c>
      <c r="L155" s="310">
        <v>0.6995</v>
      </c>
      <c r="M155" s="372">
        <v>1.04</v>
      </c>
      <c r="N155" s="804">
        <f>J155*K155*L155*M155</f>
        <v>100276.02507</v>
      </c>
      <c r="O155" s="810">
        <f>ВОЛОСОВО!N155+ВОЛХОВ!N155+Всеволожск!N155+ВЫБОРГ!N155+ГАТЧИНА!N155+КИНГИСЕПП!N155+КИРОВСК!N155+'Лодейное Поле'!N155+Ломоносов!N155+ЛУГА!N155+ПРИОЗЕРСК!N155+ТИХВИН!N155+ЭПОТРЯД!N155</f>
        <v>100276.02507000003</v>
      </c>
      <c r="P155" s="806">
        <f t="shared" si="12"/>
        <v>0</v>
      </c>
      <c r="Q155" s="161">
        <f>ВОЛОСОВО!O155+ВОЛХОВ!O155+Всеволожск!O155+ВЫБОРГ!O155+ГАТЧИНА!O155+КИНГИСЕПП!O155+КИРОВСК!O155+'Лодейное Поле'!O155+Ломоносов!O155+ЛУГА!O155+ПРИОЗЕРСК!O155+ТИХВИН!O155+ЭПОТРЯД!O155</f>
        <v>43</v>
      </c>
      <c r="R155" s="647">
        <f>ВОЛОСОВО!P155+ВОЛХОВ!P155+Всеволожск!P155+ВЫБОРГ!P155+ГАТЧИНА!P155+КИНГИСЕПП!P155+КИРОВСК!P155+'Лодейное Поле'!P155+Ломоносов!P155+ЛУГА!P155+ПРИОЗЕРСК!P155+ТИХВИН!P155+ЭПОТРЯД!P155</f>
        <v>13349.43987</v>
      </c>
      <c r="S155" s="596"/>
      <c r="T155" s="650">
        <f t="shared" si="16"/>
        <v>13349.43987</v>
      </c>
      <c r="U155" s="720">
        <f>ВОЛОСОВО!R155+ВОЛХОВ!R155+Всеволожск!R155+ВЫБОРГ!R155+ГАТЧИНА!R155+КИНГИСЕПП!R155+КИРОВСК!R155+'Лодейное Поле'!R155+Ломоносов!R155+ЛУГА!R155+ПРИОЗЕРСК!R155+ТИХВИН!R155+ЭПОТРЯД!R155</f>
        <v>21</v>
      </c>
      <c r="V155" s="886">
        <f>ВОЛОСОВО!S155+ВОЛХОВ!S155+Всеволожск!S155+ВЫБОРГ!S155+ГАТЧИНА!S155+КИНГИСЕПП!S155+КИРОВСК!S155+'Лодейное Поле'!S155+Ломоносов!S155+ЛУГА!S155+ПРИОЗЕРСК!S155+ТИХВИН!S155+ЭПОТРЯД!S155</f>
        <v>64</v>
      </c>
      <c r="W155" s="879">
        <f t="shared" si="13"/>
        <v>64</v>
      </c>
      <c r="X155" s="879">
        <f t="shared" si="14"/>
        <v>19.814241486068113</v>
      </c>
      <c r="Y155" s="690"/>
      <c r="Z155" s="690"/>
      <c r="AA155" s="690"/>
      <c r="AB155" s="690"/>
      <c r="AC155" s="690"/>
    </row>
    <row r="156" spans="1:29" ht="12.75">
      <c r="A156" s="261"/>
      <c r="B156" s="178"/>
      <c r="C156" s="178"/>
      <c r="D156" s="257"/>
      <c r="E156" s="179"/>
      <c r="F156" s="181"/>
      <c r="G156" s="181"/>
      <c r="H156" s="182"/>
      <c r="I156" s="174" t="s">
        <v>143</v>
      </c>
      <c r="J156" s="207">
        <f>ВОЛОСОВО!J156+ВОЛХОВ!J156+Всеволожск!J156+ВЫБОРГ!J156+ГАТЧИНА!J156+КИНГИСЕПП!J156+КИРОВСК!J156+'Лодейное Поле'!J156+Ломоносов!J156+ЛУГА!J156+ПРИОЗЕРСК!J156+ТИХВИН!J156+ЭПОТРЯД!J156</f>
        <v>611</v>
      </c>
      <c r="K156" s="284">
        <v>426.75</v>
      </c>
      <c r="L156" s="310">
        <v>0.6995</v>
      </c>
      <c r="M156" s="372">
        <v>1.04</v>
      </c>
      <c r="N156" s="804">
        <f aca="true" t="shared" si="17" ref="N156:N163">J156*K156*L156*M156</f>
        <v>189686.22699000002</v>
      </c>
      <c r="O156" s="810">
        <f>ВОЛОСОВО!N156+ВОЛХОВ!N156+Всеволожск!N156+ВЫБОРГ!N156+ГАТЧИНА!N156+КИНГИСЕПП!N156+КИРОВСК!N156+'Лодейное Поле'!N156+Ломоносов!N156+ЛУГА!N156+ПРИОЗЕРСК!N156+ТИХВИН!N156+ЭПОТРЯД!N156</f>
        <v>189686.22699000002</v>
      </c>
      <c r="P156" s="806">
        <f t="shared" si="12"/>
        <v>0</v>
      </c>
      <c r="Q156" s="161">
        <f>ВОЛОСОВО!O156+ВОЛХОВ!O156+Всеволожск!O156+ВЫБОРГ!O156+ГАТЧИНА!O156+КИНГИСЕПП!O156+КИРОВСК!O156+'Лодейное Поле'!O156+Ломоносов!O156+ЛУГА!O156+ПРИОЗЕРСК!O156+ТИХВИН!O156+ЭПОТРЯД!O156</f>
        <v>73</v>
      </c>
      <c r="R156" s="647">
        <f>ВОЛОСОВО!P156+ВОЛХОВ!P156+Всеволожск!P156+ВЫБОРГ!P156+ГАТЧИНА!P156+КИНГИСЕПП!P156+КИРОВСК!P156+'Лодейное Поле'!P156+Ломоносов!P156+ЛУГА!P156+ПРИОЗЕРСК!P156+ТИХВИН!P156+ЭПОТРЯД!P156</f>
        <v>22663.002569999997</v>
      </c>
      <c r="S156" s="596"/>
      <c r="T156" s="650">
        <f t="shared" si="16"/>
        <v>22663.00257</v>
      </c>
      <c r="U156" s="720">
        <f>ВОЛОСОВО!R156+ВОЛХОВ!R156+Всеволожск!R156+ВЫБОРГ!R156+ГАТЧИНА!R156+КИНГИСЕПП!R156+КИРОВСК!R156+'Лодейное Поле'!R156+Ломоносов!R156+ЛУГА!R156+ПРИОЗЕРСК!R156+ТИХВИН!R156+ЭПОТРЯД!R156</f>
        <v>20</v>
      </c>
      <c r="V156" s="886">
        <f>ВОЛОСОВО!S156+ВОЛХОВ!S156+Всеволожск!S156+ВЫБОРГ!S156+ГАТЧИНА!S156+КИНГИСЕПП!S156+КИРОВСК!S156+'Лодейное Поле'!S156+Ломоносов!S156+ЛУГА!S156+ПРИОЗЕРСК!S156+ТИХВИН!S156+ЭПОТРЯД!S156</f>
        <v>93</v>
      </c>
      <c r="W156" s="879">
        <f t="shared" si="13"/>
        <v>93</v>
      </c>
      <c r="X156" s="879">
        <f t="shared" si="14"/>
        <v>15.220949263502455</v>
      </c>
      <c r="Y156" s="690"/>
      <c r="Z156" s="690"/>
      <c r="AA156" s="690"/>
      <c r="AB156" s="690"/>
      <c r="AC156" s="690"/>
    </row>
    <row r="157" spans="1:29" ht="12.75">
      <c r="A157" s="261"/>
      <c r="B157" s="178"/>
      <c r="C157" s="178"/>
      <c r="D157" s="257"/>
      <c r="E157" s="179"/>
      <c r="F157" s="181"/>
      <c r="G157" s="181"/>
      <c r="H157" s="182"/>
      <c r="I157" s="174" t="s">
        <v>144</v>
      </c>
      <c r="J157" s="207">
        <f>ВОЛОСОВО!J157+ВОЛХОВ!J157+Всеволожск!J157+ВЫБОРГ!J157+ГАТЧИНА!J157+КИНГИСЕПП!J157+КИРОВСК!J157+'Лодейное Поле'!J157+Ломоносов!J157+ЛУГА!J157+ПРИОЗЕРСК!J157+ТИХВИН!J157+ЭПОТРЯД!J157</f>
        <v>258</v>
      </c>
      <c r="K157" s="284">
        <v>426.75</v>
      </c>
      <c r="L157" s="310">
        <v>0.6995</v>
      </c>
      <c r="M157" s="372">
        <v>1.04</v>
      </c>
      <c r="N157" s="804">
        <f t="shared" si="17"/>
        <v>80096.63922000001</v>
      </c>
      <c r="O157" s="810">
        <f>ВОЛОСОВО!N157+ВОЛХОВ!N157+Всеволожск!N157+ВЫБОРГ!N157+ГАТЧИНА!N157+КИНГИСЕПП!N157+КИРОВСК!N157+'Лодейное Поле'!N157+Ломоносов!N157+ЛУГА!N157+ПРИОЗЕРСК!N157+ТИХВИН!N157+ЭПОТРЯД!N157</f>
        <v>80096.63922000003</v>
      </c>
      <c r="P157" s="806">
        <f t="shared" si="12"/>
        <v>0</v>
      </c>
      <c r="Q157" s="161">
        <f>ВОЛОСОВО!O157+ВОЛХОВ!O157+Всеволожск!O157+ВЫБОРГ!O157+ГАТЧИНА!O157+КИНГИСЕПП!O157+КИРОВСК!O157+'Лодейное Поле'!O157+Ломоносов!O157+ЛУГА!O157+ПРИОЗЕРСК!O157+ТИХВИН!O157+ЭПОТРЯД!O157</f>
        <v>0</v>
      </c>
      <c r="R157" s="647">
        <f>ВОЛОСОВО!P157+ВОЛХОВ!P157+Всеволожск!P157+ВЫБОРГ!P157+ГАТЧИНА!P157+КИНГИСЕПП!P157+КИРОВСК!P157+'Лодейное Поле'!P157+Ломоносов!P157+ЛУГА!P157+ПРИОЗЕРСК!P157+ТИХВИН!P157+ЭПОТРЯД!P157</f>
        <v>0</v>
      </c>
      <c r="S157" s="596"/>
      <c r="T157" s="650">
        <f t="shared" si="16"/>
        <v>0</v>
      </c>
      <c r="U157" s="720">
        <f>ВОЛОСОВО!R157+ВОЛХОВ!R157+Всеволожск!R157+ВЫБОРГ!R157+ГАТЧИНА!R157+КИНГИСЕПП!R157+КИРОВСК!R157+'Лодейное Поле'!R157+Ломоносов!R157+ЛУГА!R157+ПРИОЗЕРСК!R157+ТИХВИН!R157+ЭПОТРЯД!R157</f>
        <v>120</v>
      </c>
      <c r="V157" s="886">
        <f>ВОЛОСОВО!S157+ВОЛХОВ!S157+Всеволожск!S157+ВЫБОРГ!S157+ГАТЧИНА!S157+КИНГИСЕПП!S157+КИРОВСК!S157+'Лодейное Поле'!S157+Ломоносов!S157+ЛУГА!S157+ПРИОЗЕРСК!S157+ТИХВИН!S157+ЭПОТРЯД!S157</f>
        <v>120</v>
      </c>
      <c r="W157" s="879">
        <f t="shared" si="13"/>
        <v>120</v>
      </c>
      <c r="X157" s="879">
        <f t="shared" si="14"/>
        <v>46.51162790697674</v>
      </c>
      <c r="Y157" s="690"/>
      <c r="Z157" s="690"/>
      <c r="AA157" s="690"/>
      <c r="AB157" s="690"/>
      <c r="AC157" s="690"/>
    </row>
    <row r="158" spans="1:29" ht="12.75">
      <c r="A158" s="261"/>
      <c r="B158" s="178"/>
      <c r="C158" s="178"/>
      <c r="D158" s="257"/>
      <c r="E158" s="179"/>
      <c r="F158" s="181"/>
      <c r="G158" s="181"/>
      <c r="H158" s="182"/>
      <c r="I158" s="174" t="s">
        <v>145</v>
      </c>
      <c r="J158" s="207">
        <f>ВОЛОСОВО!J158+ВОЛХОВ!J158+Всеволожск!J158+ВЫБОРГ!J158+ГАТЧИНА!J158+КИНГИСЕПП!J158+КИРОВСК!J158+'Лодейное Поле'!J158+Ломоносов!J158+ЛУГА!J158+ПРИОЗЕРСК!J158+ТИХВИН!J158+ЭПОТРЯД!J158</f>
        <v>238</v>
      </c>
      <c r="K158" s="284">
        <v>426.75</v>
      </c>
      <c r="L158" s="310">
        <v>0.6995</v>
      </c>
      <c r="M158" s="372">
        <v>1.04</v>
      </c>
      <c r="N158" s="804">
        <f t="shared" si="17"/>
        <v>73887.59741999999</v>
      </c>
      <c r="O158" s="810">
        <f>ВОЛОСОВО!N158+ВОЛХОВ!N158+Всеволожск!N158+ВЫБОРГ!N158+ГАТЧИНА!N158+КИНГИСЕПП!N158+КИРОВСК!N158+'Лодейное Поле'!N158+Ломоносов!N158+ЛУГА!N158+ПРИОЗЕРСК!N158+ТИХВИН!N158+ЭПОТРЯД!N158</f>
        <v>73887.59742</v>
      </c>
      <c r="P158" s="806">
        <f t="shared" si="12"/>
        <v>0</v>
      </c>
      <c r="Q158" s="161">
        <f>ВОЛОСОВО!O158+ВОЛХОВ!O158+Всеволожск!O158+ВЫБОРГ!O158+ГАТЧИНА!O158+КИНГИСЕПП!O158+КИРОВСК!O158+'Лодейное Поле'!O158+Ломоносов!O158+ЛУГА!O158+ПРИОЗЕРСК!O158+ТИХВИН!O158+ЭПОТРЯД!O158</f>
        <v>65</v>
      </c>
      <c r="R158" s="647">
        <f>ВОЛОСОВО!P158+ВОЛХОВ!P158+Всеволожск!P158+ВЫБОРГ!P158+ГАТЧИНА!P158+КИНГИСЕПП!P158+КИРОВСК!P158+'Лодейное Поле'!P158+Ломоносов!P158+ЛУГА!P158+ПРИОЗЕРСК!P158+ТИХВИН!P158+ЭПОТРЯД!P158</f>
        <v>20179.38585</v>
      </c>
      <c r="S158" s="596"/>
      <c r="T158" s="650">
        <f t="shared" si="16"/>
        <v>20179.38585</v>
      </c>
      <c r="U158" s="720">
        <f>ВОЛОСОВО!R158+ВОЛХОВ!R158+Всеволожск!R158+ВЫБОРГ!R158+ГАТЧИНА!R158+КИНГИСЕПП!R158+КИРОВСК!R158+'Лодейное Поле'!R158+Ломоносов!R158+ЛУГА!R158+ПРИОЗЕРСК!R158+ТИХВИН!R158+ЭПОТРЯД!R158</f>
        <v>59</v>
      </c>
      <c r="V158" s="886">
        <f>ВОЛОСОВО!S158+ВОЛХОВ!S158+Всеволожск!S158+ВЫБОРГ!S158+ГАТЧИНА!S158+КИНГИСЕПП!S158+КИРОВСК!S158+'Лодейное Поле'!S158+Ломоносов!S158+ЛУГА!S158+ПРИОЗЕРСК!S158+ТИХВИН!S158+ЭПОТРЯД!S158</f>
        <v>124</v>
      </c>
      <c r="W158" s="879">
        <f t="shared" si="13"/>
        <v>124</v>
      </c>
      <c r="X158" s="879">
        <f t="shared" si="14"/>
        <v>52.10084033613445</v>
      </c>
      <c r="Y158" s="690"/>
      <c r="Z158" s="690"/>
      <c r="AA158" s="690"/>
      <c r="AB158" s="690"/>
      <c r="AC158" s="690"/>
    </row>
    <row r="159" spans="1:29" ht="17.25">
      <c r="A159" s="261"/>
      <c r="B159" s="178"/>
      <c r="C159" s="178"/>
      <c r="D159" s="257"/>
      <c r="E159" s="179"/>
      <c r="F159" s="181"/>
      <c r="G159" s="181"/>
      <c r="H159" s="182"/>
      <c r="I159" s="183" t="s">
        <v>146</v>
      </c>
      <c r="J159" s="207">
        <f>ВОЛОСОВО!J159+ВОЛХОВ!J159+Всеволожск!J159+ВЫБОРГ!J159+ГАТЧИНА!J159+КИНГИСЕПП!J159+КИРОВСК!J159+'Лодейное Поле'!J159+Ломоносов!J159+ЛУГА!J159+ПРИОЗЕРСК!J159+ТИХВИН!J159+ЭПОТРЯД!J159</f>
        <v>143</v>
      </c>
      <c r="K159" s="284">
        <v>426.75</v>
      </c>
      <c r="L159" s="310">
        <v>0.6995</v>
      </c>
      <c r="M159" s="372">
        <v>1.04</v>
      </c>
      <c r="N159" s="804">
        <f t="shared" si="17"/>
        <v>44394.648870000005</v>
      </c>
      <c r="O159" s="810">
        <f>ВОЛОСОВО!N159+ВОЛХОВ!N159+Всеволожск!N159+ВЫБОРГ!N159+ГАТЧИНА!N159+КИНГИСЕПП!N159+КИРОВСК!N159+'Лодейное Поле'!N159+Ломоносов!N159+ЛУГА!N159+ПРИОЗЕРСК!N159+ТИХВИН!N159+ЭПОТРЯД!N159</f>
        <v>44394.648870000005</v>
      </c>
      <c r="P159" s="806">
        <f t="shared" si="12"/>
        <v>0</v>
      </c>
      <c r="Q159" s="161">
        <f>ВОЛОСОВО!O159+ВОЛХОВ!O159+Всеволожск!O159+ВЫБОРГ!O159+ГАТЧИНА!O159+КИНГИСЕПП!O159+КИРОВСК!O159+'Лодейное Поле'!O159+Ломоносов!O159+ЛУГА!O159+ПРИОЗЕРСК!O159+ТИХВИН!O159+ЭПОТРЯД!O159</f>
        <v>43</v>
      </c>
      <c r="R159" s="647">
        <f>ВОЛОСОВО!P159+ВОЛХОВ!P159+Всеволожск!P159+ВЫБОРГ!P159+ГАТЧИНА!P159+КИНГИСЕПП!P159+КИРОВСК!P159+'Лодейное Поле'!P159+Ломоносов!P159+ЛУГА!P159+ПРИОЗЕРСК!P159+ТИХВИН!P159+ЭПОТРЯД!P159</f>
        <v>13349.439870000002</v>
      </c>
      <c r="S159" s="596"/>
      <c r="T159" s="650">
        <f t="shared" si="16"/>
        <v>13349.43987</v>
      </c>
      <c r="U159" s="720">
        <f>ВОЛОСОВО!R159+ВОЛХОВ!R159+Всеволожск!R159+ВЫБОРГ!R159+ГАТЧИНА!R159+КИНГИСЕПП!R159+КИРОВСК!R159+'Лодейное Поле'!R159+Ломоносов!R159+ЛУГА!R159+ПРИОЗЕРСК!R159+ТИХВИН!R159+ЭПОТРЯД!R159</f>
        <v>16</v>
      </c>
      <c r="V159" s="886">
        <f>ВОЛОСОВО!S159+ВОЛХОВ!S159+Всеволожск!S159+ВЫБОРГ!S159+ГАТЧИНА!S159+КИНГИСЕПП!S159+КИРОВСК!S159+'Лодейное Поле'!S159+Ломоносов!S159+ЛУГА!S159+ПРИОЗЕРСК!S159+ТИХВИН!S159+ЭПОТРЯД!S159</f>
        <v>59</v>
      </c>
      <c r="W159" s="879">
        <f t="shared" si="13"/>
        <v>59</v>
      </c>
      <c r="X159" s="879">
        <f t="shared" si="14"/>
        <v>41.25874125874126</v>
      </c>
      <c r="Y159" s="690"/>
      <c r="Z159" s="690"/>
      <c r="AA159" s="690"/>
      <c r="AB159" s="690"/>
      <c r="AC159" s="690"/>
    </row>
    <row r="160" spans="1:29" ht="12.75">
      <c r="A160" s="261"/>
      <c r="B160" s="178"/>
      <c r="C160" s="178"/>
      <c r="D160" s="257"/>
      <c r="E160" s="179"/>
      <c r="F160" s="181"/>
      <c r="G160" s="181"/>
      <c r="H160" s="182"/>
      <c r="I160" s="174" t="s">
        <v>147</v>
      </c>
      <c r="J160" s="207">
        <f>ВОЛОСОВО!J160+ВОЛХОВ!J160+Всеволожск!J160+ВЫБОРГ!J160+ГАТЧИНА!J160+КИНГИСЕПП!J160+КИРОВСК!J160+'Лодейное Поле'!J160+Ломоносов!J160+ЛУГА!J160+ПРИОЗЕРСК!J160+ТИХВИН!J160+ЭПОТРЯД!J160</f>
        <v>3996</v>
      </c>
      <c r="K160" s="314">
        <v>426.75</v>
      </c>
      <c r="L160" s="503">
        <v>1.2124</v>
      </c>
      <c r="M160" s="372">
        <v>1.04</v>
      </c>
      <c r="N160" s="804">
        <f t="shared" si="17"/>
        <v>2150197.122528</v>
      </c>
      <c r="O160" s="810">
        <f>ВОЛОСОВО!N160+ВОЛХОВ!N160+Всеволожск!N160+ВЫБОРГ!N160+ГАТЧИНА!N160+КИНГИСЕПП!N160+КИРОВСК!N160+'Лодейное Поле'!N160+Ломоносов!N160+ЛУГА!N160+ПРИОЗЕРСК!N160+ТИХВИН!N160+ЭПОТРЯД!N160</f>
        <v>2150197.122528</v>
      </c>
      <c r="P160" s="806">
        <f t="shared" si="12"/>
        <v>0</v>
      </c>
      <c r="Q160" s="161">
        <f>ВОЛОСОВО!O160+ВОЛХОВ!O160+Всеволожск!O160+ВЫБОРГ!O160+ГАТЧИНА!O160+КИНГИСЕПП!O160+КИРОВСК!O160+'Лодейное Поле'!O160+Ломоносов!O160+ЛУГА!O160+ПРИОЗЕРСК!O160+ТИХВИН!O160+ЭПОТРЯД!O160</f>
        <v>755</v>
      </c>
      <c r="R160" s="647">
        <f>ВОЛОСОВО!P160+ВОЛХОВ!P160+Всеволожск!P160+ВЫБОРГ!P160+ГАТЧИНА!P160+КИНГИСЕПП!P160+КИРОВСК!P160+'Лодейное Поле'!P160+Ломоносов!P160+ЛУГА!P160+ПРИОЗЕРСК!P160+ТИХВИН!P160+ЭПОТРЯД!P160</f>
        <v>406255.96284000005</v>
      </c>
      <c r="S160" s="596"/>
      <c r="T160" s="650">
        <f t="shared" si="16"/>
        <v>406255.96284000005</v>
      </c>
      <c r="U160" s="720">
        <f>ВОЛОСОВО!R160+ВОЛХОВ!R160+Всеволожск!R160+ВЫБОРГ!R160+ГАТЧИНА!R160+КИНГИСЕПП!R160+КИРОВСК!R160+'Лодейное Поле'!R160+Ломоносов!R160+ЛУГА!R160+ПРИОЗЕРСК!R160+ТИХВИН!R160+ЭПОТРЯД!R160</f>
        <v>1020</v>
      </c>
      <c r="V160" s="886">
        <f>ВОЛОСОВО!S160+ВОЛХОВ!S160+Всеволожск!S160+ВЫБОРГ!S160+ГАТЧИНА!S160+КИНГИСЕПП!S160+КИРОВСК!S160+'Лодейное Поле'!S160+Ломоносов!S160+ЛУГА!S160+ПРИОЗЕРСК!S160+ТИХВИН!S160+ЭПОТРЯД!S160</f>
        <v>1775</v>
      </c>
      <c r="W160" s="879">
        <f t="shared" si="13"/>
        <v>1775</v>
      </c>
      <c r="X160" s="879">
        <f t="shared" si="14"/>
        <v>44.41941941941942</v>
      </c>
      <c r="Y160" s="690"/>
      <c r="Z160" s="690"/>
      <c r="AA160" s="690"/>
      <c r="AB160" s="690"/>
      <c r="AC160" s="690"/>
    </row>
    <row r="161" spans="1:29" ht="12.75">
      <c r="A161" s="261"/>
      <c r="B161" s="178"/>
      <c r="C161" s="178"/>
      <c r="D161" s="258"/>
      <c r="E161" s="188"/>
      <c r="F161" s="190"/>
      <c r="G161" s="190"/>
      <c r="H161" s="191"/>
      <c r="I161" s="234" t="s">
        <v>148</v>
      </c>
      <c r="J161" s="235">
        <f>ВОЛОСОВО!J161+ВОЛХОВ!J161+Всеволожск!J161+ВЫБОРГ!J161+ГАТЧИНА!J161+КИНГИСЕПП!J161+КИРОВСК!J161+'Лодейное Поле'!J161+Ломоносов!J161+ЛУГА!J161+ПРИОЗЕРСК!J161+ТИХВИН!J161+ЭПОТРЯД!J161</f>
        <v>1648</v>
      </c>
      <c r="K161" s="315">
        <v>426.75</v>
      </c>
      <c r="L161" s="504">
        <v>0.8704</v>
      </c>
      <c r="M161" s="372">
        <v>1.04</v>
      </c>
      <c r="N161" s="804">
        <f t="shared" si="17"/>
        <v>636623.929344</v>
      </c>
      <c r="O161" s="810">
        <f>ВОЛОСОВО!N161+ВОЛХОВ!N161+Всеволожск!N161+ВЫБОРГ!N161+ГАТЧИНА!N161+КИНГИСЕПП!N161+КИРОВСК!N161+'Лодейное Поле'!N161+Ломоносов!N161+ЛУГА!N161+ПРИОЗЕРСК!N161+ТИХВИН!N161+ЭПОТРЯД!N161</f>
        <v>636623.929344</v>
      </c>
      <c r="P161" s="806">
        <f t="shared" si="12"/>
        <v>0</v>
      </c>
      <c r="Q161" s="161">
        <f>ВОЛОСОВО!O161+ВОЛХОВ!O161+Всеволожск!O161+ВЫБОРГ!O161+ГАТЧИНА!O161+КИНГИСЕПП!O161+КИРОВСК!O161+'Лодейное Поле'!O161+Ломоносов!O161+ЛУГА!O161+ПРИОЗЕРСК!O161+ТИХВИН!O161+ЭПОТРЯД!O161</f>
        <v>330</v>
      </c>
      <c r="R161" s="647">
        <f>ВОЛОСОВО!P161+ВОЛХОВ!P161+Всеволожск!P161+ВЫБОРГ!P161+ГАТЧИНА!P161+КИНГИСЕПП!P161+КИРОВСК!P161+'Лодейное Поле'!P161+Ломоносов!P161+ЛУГА!P161+ПРИОЗЕРСК!P161+ТИХВИН!P161+ЭПОТРЯД!P161</f>
        <v>127479.30623999998</v>
      </c>
      <c r="S161" s="596"/>
      <c r="T161" s="650">
        <f t="shared" si="16"/>
        <v>127479.30623999999</v>
      </c>
      <c r="U161" s="720">
        <f>ВОЛОСОВО!R161+ВОЛХОВ!R161+Всеволожск!R161+ВЫБОРГ!R161+ГАТЧИНА!R161+КИНГИСЕПП!R161+КИРОВСК!R161+'Лодейное Поле'!R161+Ломоносов!R161+ЛУГА!R161+ПРИОЗЕРСК!R161+ТИХВИН!R161+ЭПОТРЯД!R161</f>
        <v>279</v>
      </c>
      <c r="V161" s="886">
        <f>ВОЛОСОВО!S161+ВОЛХОВ!S161+Всеволожск!S161+ВЫБОРГ!S161+ГАТЧИНА!S161+КИНГИСЕПП!S161+КИРОВСК!S161+'Лодейное Поле'!S161+Ломоносов!S161+ЛУГА!S161+ПРИОЗЕРСК!S161+ТИХВИН!S161+ЭПОТРЯД!S161</f>
        <v>609</v>
      </c>
      <c r="W161" s="879">
        <f t="shared" si="13"/>
        <v>609</v>
      </c>
      <c r="X161" s="879">
        <f t="shared" si="14"/>
        <v>36.95388349514563</v>
      </c>
      <c r="Y161" s="690"/>
      <c r="Z161" s="690"/>
      <c r="AA161" s="690"/>
      <c r="AB161" s="690"/>
      <c r="AC161" s="690"/>
    </row>
    <row r="162" spans="1:29" ht="12.75">
      <c r="A162" s="261"/>
      <c r="B162" s="178"/>
      <c r="C162" s="178"/>
      <c r="D162" s="257"/>
      <c r="E162" s="179"/>
      <c r="F162" s="181"/>
      <c r="G162" s="181"/>
      <c r="H162" s="182"/>
      <c r="I162" s="174" t="s">
        <v>161</v>
      </c>
      <c r="J162" s="233">
        <f>ВОЛОСОВО!J162+ВОЛХОВ!J162+Всеволожск!J162+ВЫБОРГ!J162+ГАТЧИНА!J162+КИНГИСЕПП!J162+КИРОВСК!J162+'Лодейное Поле'!J162+Ломоносов!J162+ЛУГА!J162+ПРИОЗЕРСК!J162+ТИХВИН!J162+ЭПОТРЯД!J162</f>
        <v>200</v>
      </c>
      <c r="K162" s="314">
        <v>231.92</v>
      </c>
      <c r="L162" s="503">
        <v>1</v>
      </c>
      <c r="M162" s="372">
        <v>1.04</v>
      </c>
      <c r="N162" s="804">
        <f t="shared" si="17"/>
        <v>48239.36</v>
      </c>
      <c r="O162" s="810">
        <f>ВОЛОСОВО!N162+ВОЛХОВ!N162+Всеволожск!N162+ВЫБОРГ!N162+ГАТЧИНА!N162+КИНГИСЕПП!N162+КИРОВСК!N162+'Лодейное Поле'!N162+Ломоносов!N162+ЛУГА!N162+ПРИОЗЕРСК!N162+ТИХВИН!N162+ЭПОТРЯД!N162</f>
        <v>48239.36</v>
      </c>
      <c r="P162" s="806">
        <f t="shared" si="12"/>
        <v>0</v>
      </c>
      <c r="Q162" s="161">
        <f>ВОЛОСОВО!O162+ВОЛХОВ!O162+Всеволожск!O162+ВЫБОРГ!O162+ГАТЧИНА!O162+КИНГИСЕПП!O162+КИРОВСК!O162+'Лодейное Поле'!O162+Ломоносов!O162+ЛУГА!O162+ПРИОЗЕРСК!O162+ТИХВИН!O162+ЭПОТРЯД!O162</f>
        <v>55</v>
      </c>
      <c r="R162" s="647">
        <f>ВОЛОСОВО!P162+ВОЛХОВ!P162+Всеволожск!P162+ВЫБОРГ!P162+ГАТЧИНА!P162+КИНГИСЕПП!P162+КИРОВСК!P162+'Лодейное Поле'!P162+Ломоносов!P162+ЛУГА!P162+ПРИОЗЕРСК!P162+ТИХВИН!P162+ЭПОТРЯД!P162</f>
        <v>13265.823999999999</v>
      </c>
      <c r="S162" s="596"/>
      <c r="T162" s="650">
        <f t="shared" si="16"/>
        <v>13265.823999999999</v>
      </c>
      <c r="U162" s="720">
        <f>ВОЛОСОВО!R162+ВОЛХОВ!R162+Всеволожск!R162+ВЫБОРГ!R162+ГАТЧИНА!R162+КИНГИСЕПП!R162+КИРОВСК!R162+'Лодейное Поле'!R162+Ломоносов!R162+ЛУГА!R162+ПРИОЗЕРСК!R162+ТИХВИН!R162+ЭПОТРЯД!R162</f>
        <v>129</v>
      </c>
      <c r="V162" s="886">
        <f>ВОЛОСОВО!S162+ВОЛХОВ!S162+Всеволожск!S162+ВЫБОРГ!S162+ГАТЧИНА!S162+КИНГИСЕПП!S162+КИРОВСК!S162+'Лодейное Поле'!S162+Ломоносов!S162+ЛУГА!S162+ПРИОЗЕРСК!S162+ТИХВИН!S162+ЭПОТРЯД!S162</f>
        <v>184</v>
      </c>
      <c r="W162" s="879">
        <f t="shared" si="13"/>
        <v>184</v>
      </c>
      <c r="X162" s="879">
        <f t="shared" si="14"/>
        <v>92</v>
      </c>
      <c r="Y162" s="690"/>
      <c r="Z162" s="690"/>
      <c r="AA162" s="690"/>
      <c r="AB162" s="690"/>
      <c r="AC162" s="690"/>
    </row>
    <row r="163" spans="1:29" ht="13.5" thickBot="1">
      <c r="A163" s="262"/>
      <c r="B163" s="212"/>
      <c r="C163" s="212"/>
      <c r="D163" s="259"/>
      <c r="E163" s="213"/>
      <c r="F163" s="215"/>
      <c r="G163" s="215"/>
      <c r="H163" s="216"/>
      <c r="I163" s="236" t="s">
        <v>164</v>
      </c>
      <c r="J163" s="237">
        <f>ВОЛОСОВО!J163+ВОЛХОВ!J163+Всеволожск!J163+ВЫБОРГ!J163+ГАТЧИНА!J163+КИНГИСЕПП!J163+КИРОВСК!J163+'Лодейное Поле'!J163+Ломоносов!J163+ЛУГА!J163+ПРИОЗЕРСК!J163+ТИХВИН!J163+ЭПОТРЯД!J163</f>
        <v>100</v>
      </c>
      <c r="K163" s="487">
        <v>231.92</v>
      </c>
      <c r="L163" s="505">
        <v>1</v>
      </c>
      <c r="M163" s="372">
        <v>1.04</v>
      </c>
      <c r="N163" s="804">
        <f t="shared" si="17"/>
        <v>24119.68</v>
      </c>
      <c r="O163" s="810">
        <f>ВОЛОСОВО!N163+ВОЛХОВ!N163+Всеволожск!N163+ВЫБОРГ!N163+ГАТЧИНА!N163+КИНГИСЕПП!N163+КИРОВСК!N163+'Лодейное Поле'!N163+Ломоносов!N163+ЛУГА!N163+ПРИОЗЕРСК!N163+ТИХВИН!N163+ЭПОТРЯД!N163</f>
        <v>24119.68</v>
      </c>
      <c r="P163" s="806">
        <f t="shared" si="12"/>
        <v>0</v>
      </c>
      <c r="Q163" s="161">
        <f>ВОЛОСОВО!O163+ВОЛХОВ!O163+Всеволожск!O163+ВЫБОРГ!O163+ГАТЧИНА!O163+КИНГИСЕПП!O163+КИРОВСК!O163+'Лодейное Поле'!O163+Ломоносов!O163+ЛУГА!O163+ПРИОЗЕРСК!O163+ТИХВИН!O163+ЭПОТРЯД!O163</f>
        <v>35</v>
      </c>
      <c r="R163" s="647">
        <f>ВОЛОСОВО!P163+ВОЛХОВ!P163+Всеволожск!P163+ВЫБОРГ!P163+ГАТЧИНА!P163+КИНГИСЕПП!P163+КИРОВСК!P163+'Лодейное Поле'!P163+Ломоносов!P163+ЛУГА!P163+ПРИОЗЕРСК!P163+ТИХВИН!P163+ЭПОТРЯД!P163</f>
        <v>8441.888</v>
      </c>
      <c r="S163" s="466"/>
      <c r="T163" s="650">
        <f t="shared" si="16"/>
        <v>8441.888</v>
      </c>
      <c r="U163" s="720">
        <f>ВОЛОСОВО!R163+ВОЛХОВ!R163+Всеволожск!R163+ВЫБОРГ!R163+ГАТЧИНА!R163+КИНГИСЕПП!R163+КИРОВСК!R163+'Лодейное Поле'!R163+Ломоносов!R163+ЛУГА!R163+ПРИОЗЕРСК!R163+ТИХВИН!R163+ЭПОТРЯД!R163</f>
        <v>25</v>
      </c>
      <c r="V163" s="886">
        <f>ВОЛОСОВО!S163+ВОЛХОВ!S163+Всеволожск!S163+ВЫБОРГ!S163+ГАТЧИНА!S163+КИНГИСЕПП!S163+КИРОВСК!S163+'Лодейное Поле'!S163+Ломоносов!S163+ЛУГА!S163+ПРИОЗЕРСК!S163+ТИХВИН!S163+ЭПОТРЯД!S163</f>
        <v>60</v>
      </c>
      <c r="W163" s="879">
        <f t="shared" si="13"/>
        <v>60</v>
      </c>
      <c r="X163" s="879">
        <f t="shared" si="14"/>
        <v>60</v>
      </c>
      <c r="Y163" s="690"/>
      <c r="Z163" s="690"/>
      <c r="AA163" s="690"/>
      <c r="AB163" s="690"/>
      <c r="AC163" s="690"/>
    </row>
    <row r="164" spans="1:24" ht="12.75">
      <c r="A164" s="1" t="s">
        <v>20</v>
      </c>
      <c r="J164" s="92">
        <f>J2+J5+J44+J103+J130+J137+J140+J143+J144+J154</f>
        <v>5633369.1</v>
      </c>
      <c r="K164" s="91"/>
      <c r="L164" s="91"/>
      <c r="M164" s="92"/>
      <c r="N164" s="807">
        <f>N2+N5+N44+N103+N130+N137+N140+N143+N144+N154</f>
        <v>453910161.0747802</v>
      </c>
      <c r="O164" s="810">
        <f>ВОЛОСОВО!N164+ВОЛХОВ!N166+Всеволожск!N164+ВЫБОРГ!N164+ГАТЧИНА!N164+КИНГИСЕПП!N164+КИРОВСК!N164+'Лодейное Поле'!N164+Ломоносов!N164+ЛУГА!N164+ПРИОЗЕРСК!N164+ТИХВИН!N164+ЭПОТРЯД!N164</f>
        <v>457007644.07478034</v>
      </c>
      <c r="P164" s="806">
        <f>N164-O164</f>
        <v>-3097483.000000119</v>
      </c>
      <c r="Q164" s="900">
        <f>Q2+Q5+Q44+Q103+Q130+Q137+Q140+Q143+Q144+Q154</f>
        <v>1279670.6</v>
      </c>
      <c r="R164" s="92">
        <f>R2+R5+R44+R103+R130+R137+R140+R143+R144+R154</f>
        <v>101000752.12707587</v>
      </c>
      <c r="S164" s="635">
        <f>Q164*100/J164</f>
        <v>22.71590192803096</v>
      </c>
      <c r="U164" s="899">
        <f>U2+U5+U44+U103+U130+U137+U140+U143+U144+U154</f>
        <v>1824037</v>
      </c>
      <c r="V164" s="898">
        <f>ВОЛОСОВО!S164+ВОЛХОВ!S166+Всеволожск!S164+ВЫБОРГ!S164+ГАТЧИНА!S164+КИНГИСЕПП!S164+КИРОВСК!S164+'Лодейное Поле'!S164+Ломоносов!S164+ЛУГА!S164+ПРИОЗЕРСК!S164+ТИХВИН!S164+ЭПОТРЯД!S164</f>
        <v>3103707.6</v>
      </c>
      <c r="W164" s="897">
        <f>W2+W5+W44+W103+W130+W137+W140+W143+W144+W154</f>
        <v>3103707.6</v>
      </c>
      <c r="X164" s="881">
        <f t="shared" si="14"/>
        <v>55.09505137875664</v>
      </c>
    </row>
    <row r="165" spans="11:23" ht="12.75">
      <c r="K165" s="163"/>
      <c r="L165" s="875" t="s">
        <v>367</v>
      </c>
      <c r="M165" s="489">
        <v>443206046</v>
      </c>
      <c r="N165" s="489"/>
      <c r="O165" s="92"/>
      <c r="P165" s="92"/>
      <c r="Q165" s="305"/>
      <c r="R165" s="92">
        <f>R164*100/O164</f>
        <v>22.10045136806269</v>
      </c>
      <c r="S165" s="249"/>
      <c r="W165" s="635">
        <f>Q164+U164</f>
        <v>3103707.6</v>
      </c>
    </row>
    <row r="166" spans="13:19" ht="12.75">
      <c r="M166" s="490"/>
      <c r="N166" s="490"/>
      <c r="O166" s="490" t="s">
        <v>368</v>
      </c>
      <c r="P166" s="490"/>
      <c r="Q166" s="306"/>
      <c r="R166" s="303"/>
      <c r="S166" s="302"/>
    </row>
    <row r="167" spans="11:20" ht="12.75">
      <c r="K167">
        <v>457007647</v>
      </c>
      <c r="L167" s="302" t="s">
        <v>391</v>
      </c>
      <c r="M167" s="493">
        <f>N164+O167</f>
        <v>457007646.0747802</v>
      </c>
      <c r="N167" s="493"/>
      <c r="O167" s="493">
        <f>ВОЛХОВ!N164</f>
        <v>3097485</v>
      </c>
      <c r="P167" s="493"/>
      <c r="Q167" s="304"/>
      <c r="T167" s="329"/>
    </row>
    <row r="168" spans="13:19" ht="12.75">
      <c r="M168" s="491"/>
      <c r="N168" s="491"/>
      <c r="O168" s="491"/>
      <c r="P168" s="491"/>
      <c r="Q168" s="304"/>
      <c r="R168" s="319"/>
      <c r="S168" s="302"/>
    </row>
    <row r="169" spans="13:17" ht="12.75">
      <c r="M169" s="309">
        <f>M165-M167</f>
        <v>-13801600.074780226</v>
      </c>
      <c r="N169" s="309"/>
      <c r="O169" s="521"/>
      <c r="P169" s="521"/>
      <c r="Q169" s="304"/>
    </row>
    <row r="170" spans="13:20" ht="12.75">
      <c r="M170" s="521"/>
      <c r="N170" s="521"/>
      <c r="O170" s="492"/>
      <c r="P170" s="492"/>
      <c r="Q170" s="304"/>
      <c r="T170" s="332"/>
    </row>
    <row r="171" spans="13:20" ht="12.75">
      <c r="M171" s="492"/>
      <c r="N171" s="492"/>
      <c r="O171" s="492"/>
      <c r="P171" s="492"/>
      <c r="Q171" s="304"/>
      <c r="T171" s="332"/>
    </row>
    <row r="172" spans="13:17" ht="12.75">
      <c r="M172" s="492"/>
      <c r="N172" s="492"/>
      <c r="O172" s="492"/>
      <c r="P172" s="492"/>
      <c r="Q172" s="304"/>
    </row>
    <row r="173" spans="13:17" ht="12.75">
      <c r="M173" s="492"/>
      <c r="N173" s="492"/>
      <c r="O173" s="492"/>
      <c r="P173" s="492"/>
      <c r="Q173" s="304"/>
    </row>
    <row r="174" spans="13:17" ht="12.75">
      <c r="M174" s="492"/>
      <c r="N174" s="492"/>
      <c r="O174" s="492"/>
      <c r="P174" s="492"/>
      <c r="Q174" s="304"/>
    </row>
    <row r="175" spans="13:17" ht="12.75">
      <c r="M175" s="492"/>
      <c r="N175" s="492"/>
      <c r="O175" s="492"/>
      <c r="P175" s="492"/>
      <c r="Q175" s="304"/>
    </row>
    <row r="176" spans="13:17" ht="12.75">
      <c r="M176" s="492"/>
      <c r="N176" s="492"/>
      <c r="O176" s="492"/>
      <c r="P176" s="492"/>
      <c r="Q176" s="304"/>
    </row>
    <row r="177" ht="12.75">
      <c r="Q177" s="304"/>
    </row>
    <row r="178" ht="12.75">
      <c r="Q178" s="304"/>
    </row>
    <row r="179" ht="12.75">
      <c r="Q179" s="304"/>
    </row>
    <row r="180" ht="12.75">
      <c r="Q180" s="304"/>
    </row>
    <row r="181" ht="12.75">
      <c r="Q181" s="304"/>
    </row>
    <row r="182" ht="12.75">
      <c r="Q182" s="304"/>
    </row>
    <row r="183" ht="12.75">
      <c r="Q183" s="304"/>
    </row>
    <row r="184" ht="12.75">
      <c r="Q184" s="304"/>
    </row>
    <row r="185" ht="12.75">
      <c r="Q185" s="304"/>
    </row>
    <row r="186" ht="12.75">
      <c r="Q186" s="304"/>
    </row>
    <row r="187" ht="12.75">
      <c r="Q187" s="304"/>
    </row>
    <row r="188" ht="12.75">
      <c r="Q188" s="304"/>
    </row>
    <row r="189" ht="12.75">
      <c r="Q189" s="304"/>
    </row>
    <row r="190" ht="12.75">
      <c r="Q190" s="304"/>
    </row>
    <row r="191" ht="12.75">
      <c r="Q191" s="304"/>
    </row>
    <row r="192" ht="12.75">
      <c r="Q192" s="304"/>
    </row>
    <row r="193" ht="12.75">
      <c r="Q193" s="304"/>
    </row>
    <row r="194" ht="12.75">
      <c r="Q194" s="304"/>
    </row>
    <row r="195" ht="12.75">
      <c r="Q195" s="304"/>
    </row>
    <row r="196" ht="12.75">
      <c r="Q196" s="304"/>
    </row>
    <row r="197" ht="12.75">
      <c r="Q197" s="304"/>
    </row>
    <row r="198" ht="12.75">
      <c r="Q198" s="304"/>
    </row>
    <row r="199" ht="12.75">
      <c r="Q199" s="304"/>
    </row>
    <row r="200" ht="12.75">
      <c r="Q200" s="304"/>
    </row>
    <row r="201" ht="12.75">
      <c r="Q201" s="304"/>
    </row>
    <row r="202" ht="12.75">
      <c r="Q202" s="304"/>
    </row>
    <row r="203" ht="12.75">
      <c r="Q203" s="304"/>
    </row>
    <row r="204" ht="12.75">
      <c r="Q204" s="304"/>
    </row>
    <row r="205" ht="12.75">
      <c r="Q205" s="304"/>
    </row>
    <row r="206" ht="12.75">
      <c r="Q206" s="304"/>
    </row>
    <row r="207" ht="12.75">
      <c r="Q207" s="304"/>
    </row>
    <row r="208" ht="12.75">
      <c r="Q208" s="304"/>
    </row>
    <row r="209" ht="12.75">
      <c r="Q209" s="304"/>
    </row>
    <row r="210" ht="12.75">
      <c r="Q210" s="304"/>
    </row>
    <row r="211" ht="12.75">
      <c r="Q211" s="304"/>
    </row>
    <row r="212" ht="12.75">
      <c r="Q212" s="304"/>
    </row>
    <row r="213" ht="12.75">
      <c r="Q213" s="304"/>
    </row>
    <row r="214" ht="12.75">
      <c r="Q214" s="304"/>
    </row>
    <row r="215" ht="12.75">
      <c r="Q215" s="304"/>
    </row>
    <row r="216" ht="12.75">
      <c r="Q216" s="304"/>
    </row>
    <row r="217" ht="12.75">
      <c r="Q217" s="304"/>
    </row>
    <row r="218" ht="12.75">
      <c r="Q218" s="304"/>
    </row>
    <row r="219" ht="12.75">
      <c r="Q219" s="304"/>
    </row>
    <row r="220" ht="12.75">
      <c r="Q220" s="304"/>
    </row>
    <row r="221" ht="12.75">
      <c r="Q221" s="304"/>
    </row>
    <row r="222" ht="12.75">
      <c r="Q222" s="304"/>
    </row>
    <row r="223" ht="12.75">
      <c r="Q223" s="304"/>
    </row>
    <row r="224" ht="12.75">
      <c r="Q224" s="304"/>
    </row>
    <row r="225" ht="12.75">
      <c r="Q225" s="304"/>
    </row>
    <row r="226" ht="12.75">
      <c r="Q226" s="304"/>
    </row>
    <row r="227" ht="12.75">
      <c r="Q227" s="304"/>
    </row>
    <row r="228" ht="12.75">
      <c r="Q228" s="304"/>
    </row>
    <row r="229" ht="12.75">
      <c r="Q229" s="304"/>
    </row>
    <row r="230" ht="12.75">
      <c r="Q230" s="304"/>
    </row>
    <row r="231" ht="12.75">
      <c r="Q231" s="304"/>
    </row>
    <row r="232" ht="12.75">
      <c r="Q232" s="304"/>
    </row>
    <row r="233" ht="12.75">
      <c r="Q233" s="304"/>
    </row>
    <row r="234" ht="12.75">
      <c r="Q234" s="304"/>
    </row>
    <row r="235" ht="12.75">
      <c r="Q235" s="304"/>
    </row>
    <row r="236" ht="12.75">
      <c r="Q236" s="304"/>
    </row>
    <row r="237" ht="12.75">
      <c r="Q237" s="304"/>
    </row>
    <row r="238" ht="12.75">
      <c r="Q238" s="304"/>
    </row>
    <row r="239" ht="12.75">
      <c r="Q239" s="304"/>
    </row>
    <row r="240" ht="12.75">
      <c r="Q240" s="304"/>
    </row>
    <row r="241" ht="12.75">
      <c r="Q241" s="304"/>
    </row>
    <row r="242" ht="12.75">
      <c r="Q242" s="304"/>
    </row>
    <row r="243" ht="12.75">
      <c r="Q243" s="304"/>
    </row>
    <row r="244" ht="12.75">
      <c r="Q244" s="304"/>
    </row>
    <row r="245" ht="12.75">
      <c r="Q245" s="304"/>
    </row>
    <row r="246" ht="12.75">
      <c r="Q246" s="304"/>
    </row>
    <row r="247" ht="12.75">
      <c r="Q247" s="304"/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zoomScale="96" zoomScaleNormal="96" zoomScalePageLayoutView="0" workbookViewId="0" topLeftCell="A7">
      <pane xSplit="1" topLeftCell="L1" activePane="topRight" state="frozen"/>
      <selection pane="topLeft" activeCell="A2" sqref="A2"/>
      <selection pane="topRight" activeCell="X39" sqref="X39"/>
    </sheetView>
  </sheetViews>
  <sheetFormatPr defaultColWidth="9.140625" defaultRowHeight="12.75"/>
  <cols>
    <col min="1" max="1" width="38.57421875" style="0" customWidth="1"/>
    <col min="2" max="2" width="10.421875" style="0" customWidth="1"/>
    <col min="3" max="3" width="13.7109375" style="0" customWidth="1"/>
    <col min="4" max="4" width="12.8515625" style="0" customWidth="1"/>
    <col min="5" max="5" width="11.28125" style="0" customWidth="1"/>
    <col min="6" max="6" width="12.7109375" style="0" customWidth="1"/>
    <col min="7" max="7" width="12.28125" style="0" customWidth="1"/>
    <col min="8" max="8" width="12.57421875" style="0" customWidth="1"/>
    <col min="9" max="9" width="12.421875" style="0" customWidth="1"/>
    <col min="10" max="10" width="10.7109375" style="0" customWidth="1"/>
    <col min="11" max="11" width="12.8515625" style="0" customWidth="1"/>
    <col min="12" max="12" width="11.7109375" style="0" customWidth="1"/>
    <col min="13" max="13" width="13.00390625" style="0" customWidth="1"/>
    <col min="14" max="14" width="12.140625" style="0" customWidth="1"/>
    <col min="15" max="15" width="11.421875" style="0" customWidth="1"/>
    <col min="16" max="16" width="10.7109375" style="0" customWidth="1"/>
    <col min="17" max="17" width="12.00390625" style="0" customWidth="1"/>
    <col min="18" max="18" width="12.140625" style="0" customWidth="1"/>
    <col min="19" max="19" width="12.7109375" style="0" customWidth="1"/>
    <col min="20" max="20" width="11.7109375" style="0" customWidth="1"/>
    <col min="21" max="21" width="12.57421875" style="0" customWidth="1"/>
    <col min="22" max="22" width="11.00390625" style="0" customWidth="1"/>
    <col min="23" max="24" width="11.28125" style="0" customWidth="1"/>
    <col min="25" max="25" width="12.140625" style="0" customWidth="1"/>
    <col min="27" max="27" width="11.57421875" style="0" customWidth="1"/>
    <col min="28" max="28" width="15.7109375" style="0" customWidth="1"/>
    <col min="29" max="29" width="14.00390625" style="0" customWidth="1"/>
    <col min="30" max="30" width="13.00390625" style="0" customWidth="1"/>
  </cols>
  <sheetData>
    <row r="1" spans="1:29" ht="1.5" customHeight="1" hidden="1" thickBo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8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9"/>
      <c r="AC1" s="117"/>
    </row>
    <row r="2" spans="1:29" s="228" customFormat="1" ht="42" customHeight="1">
      <c r="A2" s="956" t="s">
        <v>228</v>
      </c>
      <c r="B2" s="946" t="s">
        <v>214</v>
      </c>
      <c r="C2" s="947"/>
      <c r="D2" s="946" t="s">
        <v>215</v>
      </c>
      <c r="E2" s="948"/>
      <c r="F2" s="944" t="s">
        <v>216</v>
      </c>
      <c r="G2" s="945"/>
      <c r="H2" s="944" t="s">
        <v>217</v>
      </c>
      <c r="I2" s="945"/>
      <c r="J2" s="944" t="s">
        <v>218</v>
      </c>
      <c r="K2" s="945"/>
      <c r="L2" s="944" t="s">
        <v>219</v>
      </c>
      <c r="M2" s="945"/>
      <c r="N2" s="944" t="s">
        <v>220</v>
      </c>
      <c r="O2" s="945"/>
      <c r="P2" s="944" t="s">
        <v>221</v>
      </c>
      <c r="Q2" s="945"/>
      <c r="R2" s="944" t="s">
        <v>222</v>
      </c>
      <c r="S2" s="945"/>
      <c r="T2" s="944" t="s">
        <v>223</v>
      </c>
      <c r="U2" s="945"/>
      <c r="V2" s="944" t="s">
        <v>224</v>
      </c>
      <c r="W2" s="945"/>
      <c r="X2" s="944" t="s">
        <v>225</v>
      </c>
      <c r="Y2" s="945"/>
      <c r="Z2" s="944" t="s">
        <v>226</v>
      </c>
      <c r="AA2" s="962"/>
      <c r="AB2" s="963" t="s">
        <v>227</v>
      </c>
      <c r="AC2" s="964"/>
    </row>
    <row r="3" spans="1:29" ht="13.5" thickBot="1">
      <c r="A3" s="957"/>
      <c r="B3" s="951" t="s">
        <v>369</v>
      </c>
      <c r="C3" s="952"/>
      <c r="D3" s="953" t="s">
        <v>369</v>
      </c>
      <c r="E3" s="954"/>
      <c r="F3" s="949" t="s">
        <v>390</v>
      </c>
      <c r="G3" s="950"/>
      <c r="H3" s="949" t="s">
        <v>389</v>
      </c>
      <c r="I3" s="950"/>
      <c r="J3" s="953" t="s">
        <v>388</v>
      </c>
      <c r="K3" s="955"/>
      <c r="L3" s="953" t="s">
        <v>387</v>
      </c>
      <c r="M3" s="955"/>
      <c r="N3" s="949" t="s">
        <v>386</v>
      </c>
      <c r="O3" s="950"/>
      <c r="P3" s="949" t="s">
        <v>369</v>
      </c>
      <c r="Q3" s="950"/>
      <c r="R3" s="949" t="s">
        <v>369</v>
      </c>
      <c r="S3" s="950"/>
      <c r="T3" s="949" t="s">
        <v>385</v>
      </c>
      <c r="U3" s="950"/>
      <c r="V3" s="949" t="s">
        <v>370</v>
      </c>
      <c r="W3" s="950"/>
      <c r="X3" s="949" t="s">
        <v>369</v>
      </c>
      <c r="Y3" s="950"/>
      <c r="Z3" s="951" t="s">
        <v>370</v>
      </c>
      <c r="AA3" s="961"/>
      <c r="AB3" s="959" t="s">
        <v>371</v>
      </c>
      <c r="AC3" s="960"/>
    </row>
    <row r="4" spans="1:30" ht="18.75" customHeight="1">
      <c r="A4" s="958"/>
      <c r="B4" s="120" t="s">
        <v>229</v>
      </c>
      <c r="C4" s="121" t="s">
        <v>230</v>
      </c>
      <c r="D4" s="122" t="s">
        <v>229</v>
      </c>
      <c r="E4" s="123" t="s">
        <v>230</v>
      </c>
      <c r="F4" s="122" t="s">
        <v>229</v>
      </c>
      <c r="G4" s="123" t="s">
        <v>230</v>
      </c>
      <c r="H4" s="124" t="s">
        <v>229</v>
      </c>
      <c r="I4" s="125" t="s">
        <v>230</v>
      </c>
      <c r="J4" s="124" t="s">
        <v>229</v>
      </c>
      <c r="K4" s="125" t="s">
        <v>230</v>
      </c>
      <c r="L4" s="122" t="s">
        <v>229</v>
      </c>
      <c r="M4" s="123" t="s">
        <v>231</v>
      </c>
      <c r="N4" s="122" t="s">
        <v>229</v>
      </c>
      <c r="O4" s="123" t="s">
        <v>230</v>
      </c>
      <c r="P4" s="124" t="s">
        <v>229</v>
      </c>
      <c r="Q4" s="125" t="s">
        <v>230</v>
      </c>
      <c r="R4" s="124" t="s">
        <v>229</v>
      </c>
      <c r="S4" s="125" t="s">
        <v>230</v>
      </c>
      <c r="T4" s="122" t="s">
        <v>229</v>
      </c>
      <c r="U4" s="123" t="s">
        <v>230</v>
      </c>
      <c r="V4" s="122" t="s">
        <v>229</v>
      </c>
      <c r="W4" s="123" t="s">
        <v>230</v>
      </c>
      <c r="X4" s="122" t="s">
        <v>229</v>
      </c>
      <c r="Y4" s="123" t="s">
        <v>230</v>
      </c>
      <c r="Z4" s="120" t="s">
        <v>229</v>
      </c>
      <c r="AA4" s="121" t="s">
        <v>231</v>
      </c>
      <c r="AB4" s="579" t="s">
        <v>324</v>
      </c>
      <c r="AC4" s="126" t="s">
        <v>230</v>
      </c>
      <c r="AD4" s="331"/>
    </row>
    <row r="5" spans="1:31" ht="30" customHeight="1">
      <c r="A5" s="569" t="s">
        <v>232</v>
      </c>
      <c r="B5" s="130">
        <f>ВОЛОСОВО!J103</f>
        <v>37158</v>
      </c>
      <c r="C5" s="131">
        <f>ВОЛОСОВО!N103</f>
        <v>1480463.8991999999</v>
      </c>
      <c r="D5" s="130">
        <f>ВОЛХОВ!J103</f>
        <v>68150</v>
      </c>
      <c r="E5" s="131">
        <f>ВОЛХОВ!N103</f>
        <v>1717446.4944</v>
      </c>
      <c r="F5" s="130">
        <f>Всеволожск!J103</f>
        <v>32455</v>
      </c>
      <c r="G5" s="131">
        <f>Всеволожск!N103</f>
        <v>1216586.090304</v>
      </c>
      <c r="H5" s="130">
        <f>ВЫБОРГ!J103</f>
        <v>135842</v>
      </c>
      <c r="I5" s="131">
        <f>ВЫБОРГ!N103</f>
        <v>1655291.3504000003</v>
      </c>
      <c r="J5" s="130">
        <f>ГАТЧИНА!J103</f>
        <v>44447</v>
      </c>
      <c r="K5" s="131">
        <f>ГАТЧИНА!N103</f>
        <v>1704354.2817600002</v>
      </c>
      <c r="L5" s="130">
        <f>КИНГИСЕПП!J103</f>
        <v>108370</v>
      </c>
      <c r="M5" s="131">
        <f>КИНГИСЕПП!N103</f>
        <v>991677.3360000001</v>
      </c>
      <c r="N5" s="130">
        <f>КИРОВСК!J103</f>
        <v>273802</v>
      </c>
      <c r="O5" s="131">
        <f>КИРОВСК!N103</f>
        <v>8913302.673600001</v>
      </c>
      <c r="P5" s="130">
        <f>'Лодейное Поле'!J103</f>
        <v>103846</v>
      </c>
      <c r="Q5" s="131">
        <f>'Лодейное Поле'!N103</f>
        <v>3501289.2328128004</v>
      </c>
      <c r="R5" s="130">
        <f>Ломоносов!J103</f>
        <v>97723</v>
      </c>
      <c r="S5" s="131">
        <f>Ломоносов!N103</f>
        <v>3826997.9841600005</v>
      </c>
      <c r="T5" s="130">
        <f>ЛУГА!J103</f>
        <v>195030</v>
      </c>
      <c r="U5" s="131">
        <f>ЛУГА!N103</f>
        <v>6392509.0869120015</v>
      </c>
      <c r="V5" s="130">
        <f>ПРИОЗЕРСК!J103</f>
        <v>53700</v>
      </c>
      <c r="W5" s="131">
        <f>ПРИОЗЕРСК!N103</f>
        <v>543035.97504</v>
      </c>
      <c r="X5" s="130">
        <f>ТИХВИН!J103</f>
        <v>140787</v>
      </c>
      <c r="Y5" s="131">
        <f>ТИХВИН!N103</f>
        <v>1340015.7258883202</v>
      </c>
      <c r="Z5" s="130">
        <f>ЭПОТРЯД!J103</f>
        <v>3000</v>
      </c>
      <c r="AA5" s="131">
        <f>ЭПОТРЯД!N103</f>
        <v>119527.2</v>
      </c>
      <c r="AB5" s="132">
        <f>SUM(B5+D5+F5+H5+J5+L5+N5+P5+R5+T5+V5+X5+Z5)</f>
        <v>1294310</v>
      </c>
      <c r="AC5" s="133">
        <f>SUM(C5+E5+G5+I5+K5+M5+O5+Q5+S5+U5+W5+Y5+AA5)</f>
        <v>33402497.330477122</v>
      </c>
      <c r="AE5" s="333"/>
    </row>
    <row r="6" spans="1:31" ht="39" customHeight="1">
      <c r="A6" s="569" t="s">
        <v>233</v>
      </c>
      <c r="B6" s="130">
        <f>ВОЛОСОВО!J5</f>
        <v>31059</v>
      </c>
      <c r="C6" s="131">
        <f>ВОЛОСОВО!N5</f>
        <v>5035826.255175039</v>
      </c>
      <c r="D6" s="130">
        <f>ВОЛХОВ!J5</f>
        <v>32769</v>
      </c>
      <c r="E6" s="131">
        <f>ВОЛХОВ!N5</f>
        <v>6637459.2350310385</v>
      </c>
      <c r="F6" s="130">
        <f>Всеволожск!J5</f>
        <v>25973</v>
      </c>
      <c r="G6" s="131">
        <f>Всеволожск!N5</f>
        <v>5183534.04187008</v>
      </c>
      <c r="H6" s="130">
        <f>ВЫБОРГ!J5</f>
        <v>42861</v>
      </c>
      <c r="I6" s="131">
        <f>ВЫБОРГ!N5</f>
        <v>7560375.707697281</v>
      </c>
      <c r="J6" s="130">
        <f>ГАТЧИНА!J5</f>
        <v>27982</v>
      </c>
      <c r="K6" s="131">
        <f>ГАТЧИНА!N5</f>
        <v>4435850.92767232</v>
      </c>
      <c r="L6" s="130">
        <f>КИНГИСЕПП!J5</f>
        <v>32639</v>
      </c>
      <c r="M6" s="131">
        <f>КИНГИСЕПП!N5</f>
        <v>6363770.0181535985</v>
      </c>
      <c r="N6" s="130">
        <f>КИРОВСК!J5</f>
        <v>31429</v>
      </c>
      <c r="O6" s="131">
        <f>КИРОВСК!N5</f>
        <v>6098649.172878081</v>
      </c>
      <c r="P6" s="130">
        <f>'Лодейное Поле'!J5</f>
        <v>20383</v>
      </c>
      <c r="Q6" s="131">
        <f>'Лодейное Поле'!N5</f>
        <v>3820973.52119808</v>
      </c>
      <c r="R6" s="130">
        <f>Ломоносов!J5</f>
        <v>36165</v>
      </c>
      <c r="S6" s="131">
        <f>Ломоносов!N5</f>
        <v>8219536.7501728</v>
      </c>
      <c r="T6" s="130">
        <f>ЛУГА!J5</f>
        <v>26830</v>
      </c>
      <c r="U6" s="131">
        <f>ЛУГА!N5</f>
        <v>4518811.86949504</v>
      </c>
      <c r="V6" s="130">
        <f>ПРИОЗЕРСК!J5</f>
        <v>45776</v>
      </c>
      <c r="W6" s="131">
        <f>ПРИОЗЕРСК!N5</f>
        <v>7747618.30307712</v>
      </c>
      <c r="X6" s="130">
        <f>ТИХВИН!J5</f>
        <v>22497</v>
      </c>
      <c r="Y6" s="131">
        <f>ТИХВИН!N5</f>
        <v>5628361.336748799</v>
      </c>
      <c r="Z6" s="130">
        <f>ЭПОТРЯД!J5</f>
        <v>400</v>
      </c>
      <c r="AA6" s="131">
        <f>ЭПОТРЯД!N5</f>
        <v>1740080.5460480002</v>
      </c>
      <c r="AB6" s="330">
        <f>SUM(B6+D6+F6+H6+J6+L6+N6+P6+R6+T6+V6+X6+Z6)</f>
        <v>376763</v>
      </c>
      <c r="AC6" s="324">
        <f>SUM(C6+E6+G6+I6+K6+M6+O6+Q6+S6+U6+W6+Y6+AA6)</f>
        <v>72990847.68521728</v>
      </c>
      <c r="AE6" s="333"/>
    </row>
    <row r="7" spans="1:31" ht="36" customHeight="1">
      <c r="A7" s="571" t="s">
        <v>321</v>
      </c>
      <c r="B7" s="130">
        <f>ВОЛОСОВО!J154</f>
        <v>699</v>
      </c>
      <c r="C7" s="131">
        <f>ВОЛОСОВО!N154</f>
        <v>316784.95758</v>
      </c>
      <c r="D7" s="130">
        <f>ВОЛХОВ!J154</f>
        <v>678</v>
      </c>
      <c r="E7" s="131">
        <f>ВОЛХОВ!N154</f>
        <v>307909.44522</v>
      </c>
      <c r="F7" s="130">
        <f>Всеволожск!J154</f>
        <v>950</v>
      </c>
      <c r="G7" s="131">
        <f>Всеволожск!N154</f>
        <v>420115.5738</v>
      </c>
      <c r="H7" s="130">
        <f>ВЫБОРГ!J154</f>
        <v>565</v>
      </c>
      <c r="I7" s="131">
        <f>ВЫБОРГ!N154</f>
        <v>253558.02611</v>
      </c>
      <c r="J7" s="130">
        <f>ГАТЧИНА!J154</f>
        <v>487</v>
      </c>
      <c r="K7" s="131">
        <f>ГАТЧИНА!N154</f>
        <v>242244.27903</v>
      </c>
      <c r="L7" s="130">
        <f>КИНГИСЕПП!J154</f>
        <v>566</v>
      </c>
      <c r="M7" s="131">
        <f>КИНГИСЕПП!N154</f>
        <v>257505.42916799997</v>
      </c>
      <c r="N7" s="130">
        <f>КИРОВСК!J154</f>
        <v>800</v>
      </c>
      <c r="O7" s="131">
        <f>КИРОВСК!N154</f>
        <v>376892.920404</v>
      </c>
      <c r="P7" s="130">
        <f>'Лодейное Поле'!J154</f>
        <v>559</v>
      </c>
      <c r="Q7" s="131">
        <f>'Лодейное Поле'!N154</f>
        <v>182356.94217</v>
      </c>
      <c r="R7" s="130">
        <f>Ломоносов!J154</f>
        <v>697</v>
      </c>
      <c r="S7" s="131">
        <f>Ломоносов!N154</f>
        <v>322608.98552999995</v>
      </c>
      <c r="T7" s="130">
        <f>ЛУГА!J154</f>
        <v>410</v>
      </c>
      <c r="U7" s="131">
        <f>ЛУГА!N154</f>
        <v>180020.27121</v>
      </c>
      <c r="V7" s="130">
        <f>ПРИОЗЕРСК!J154</f>
        <v>362</v>
      </c>
      <c r="W7" s="131">
        <f>ПРИОЗЕРСК!N154</f>
        <v>157908.9369</v>
      </c>
      <c r="X7" s="130">
        <f>ТИХВИН!J154</f>
        <v>744</v>
      </c>
      <c r="Y7" s="131">
        <f>ТИХВИН!N154</f>
        <v>329614.46231999993</v>
      </c>
      <c r="Z7" s="130"/>
      <c r="AA7" s="131"/>
      <c r="AB7" s="132">
        <f aca="true" t="shared" si="0" ref="AB7:AB15">SUM(B7+D7+F7+H7+J7+L7+N7+P7+R7+T7+V7+X7+Z7)</f>
        <v>7517</v>
      </c>
      <c r="AC7" s="324">
        <f aca="true" t="shared" si="1" ref="AC7:AC15">SUM(C7+E7+G7+I7+K7+M7+O7+Q7+S7+U7+W7+Y7+AA7)</f>
        <v>3347520.2294420004</v>
      </c>
      <c r="AE7" s="333"/>
    </row>
    <row r="8" spans="1:31" ht="23.25" customHeight="1">
      <c r="A8" s="569" t="s">
        <v>234</v>
      </c>
      <c r="B8" s="130">
        <f>ВОЛОСОВО!J2</f>
        <v>38928</v>
      </c>
      <c r="C8" s="131">
        <f>ВОЛОСОВО!N2</f>
        <v>4996268.659200001</v>
      </c>
      <c r="D8" s="130">
        <f>ВОЛХОВ!J2</f>
        <v>31308</v>
      </c>
      <c r="E8" s="131">
        <f>ВОЛХОВ!N2</f>
        <v>4018269.0911999997</v>
      </c>
      <c r="F8" s="130">
        <f>Всеволожск!J2</f>
        <v>15000</v>
      </c>
      <c r="G8" s="131">
        <f>Всеволожск!N2</f>
        <v>1925196</v>
      </c>
      <c r="H8" s="130">
        <f>ВЫБОРГ!J2</f>
        <v>17779</v>
      </c>
      <c r="I8" s="131">
        <f>ВЫБОРГ!N2</f>
        <v>2281870.6456</v>
      </c>
      <c r="J8" s="130">
        <f>ГАТЧИНА!J2</f>
        <v>18000</v>
      </c>
      <c r="K8" s="131">
        <f>ГАТЧИНА!N2</f>
        <v>2310235.2</v>
      </c>
      <c r="L8" s="130">
        <f>КИНГИСЕПП!J2</f>
        <v>19900</v>
      </c>
      <c r="M8" s="131">
        <f>КИНГИСЕПП!N2</f>
        <v>2554093.3600000003</v>
      </c>
      <c r="N8" s="130">
        <f>КИРОВСК!J2</f>
        <v>22578</v>
      </c>
      <c r="O8" s="131">
        <f>КИРОВСК!N2</f>
        <v>2897805.0192</v>
      </c>
      <c r="P8" s="130">
        <f>'Лодейное Поле'!J2</f>
        <v>6196</v>
      </c>
      <c r="Q8" s="131">
        <f>'Лодейное Поле'!N2</f>
        <v>795234.2944</v>
      </c>
      <c r="R8" s="130">
        <f>Ломоносов!J2</f>
        <v>19554</v>
      </c>
      <c r="S8" s="328">
        <f>Ломоносов!N2</f>
        <v>2509685.5056000003</v>
      </c>
      <c r="T8" s="130">
        <f>ЛУГА!J2</f>
        <v>25330</v>
      </c>
      <c r="U8" s="131">
        <f>ЛУГА!N2</f>
        <v>3251014.312</v>
      </c>
      <c r="V8" s="130">
        <f>ПРИОЗЕРСК!J2</f>
        <v>30000</v>
      </c>
      <c r="W8" s="131">
        <f>ПРИОЗЕРСК!N2</f>
        <v>3850392</v>
      </c>
      <c r="X8" s="130">
        <f>ТИХВИН!J2</f>
        <v>10257</v>
      </c>
      <c r="Y8" s="131">
        <f>ТИХВИН!N2</f>
        <v>1316449.0247999998</v>
      </c>
      <c r="Z8" s="130"/>
      <c r="AA8" s="131"/>
      <c r="AB8" s="132">
        <f t="shared" si="0"/>
        <v>254830</v>
      </c>
      <c r="AC8" s="133">
        <f t="shared" si="1"/>
        <v>32706513.112</v>
      </c>
      <c r="AE8" s="333"/>
    </row>
    <row r="9" spans="1:31" ht="21" customHeight="1">
      <c r="A9" s="569" t="s">
        <v>235</v>
      </c>
      <c r="B9" s="130">
        <v>0</v>
      </c>
      <c r="C9" s="131">
        <v>0</v>
      </c>
      <c r="D9" s="130">
        <v>0</v>
      </c>
      <c r="E9" s="131">
        <v>0</v>
      </c>
      <c r="F9" s="130">
        <v>0</v>
      </c>
      <c r="G9" s="131">
        <v>0</v>
      </c>
      <c r="H9" s="130">
        <v>0</v>
      </c>
      <c r="I9" s="131">
        <v>0</v>
      </c>
      <c r="J9" s="130">
        <v>0</v>
      </c>
      <c r="K9" s="131">
        <v>0</v>
      </c>
      <c r="L9" s="130">
        <v>0</v>
      </c>
      <c r="M9" s="131">
        <v>0</v>
      </c>
      <c r="N9" s="130">
        <f>КИРОВСК!J139</f>
        <v>0</v>
      </c>
      <c r="O9" s="131">
        <f>КИРОВСК!N139</f>
        <v>4000000</v>
      </c>
      <c r="P9" s="130">
        <v>0</v>
      </c>
      <c r="Q9" s="131">
        <v>0</v>
      </c>
      <c r="R9" s="130">
        <v>0</v>
      </c>
      <c r="S9" s="131">
        <v>0</v>
      </c>
      <c r="T9" s="130">
        <f>ЛУГА!J139</f>
        <v>0</v>
      </c>
      <c r="U9" s="131">
        <f>ЛУГА!N139</f>
        <v>2000000</v>
      </c>
      <c r="V9" s="130">
        <v>0</v>
      </c>
      <c r="W9" s="131">
        <v>0</v>
      </c>
      <c r="X9" s="130">
        <v>0</v>
      </c>
      <c r="Y9" s="131">
        <v>0</v>
      </c>
      <c r="Z9" s="130">
        <v>0</v>
      </c>
      <c r="AA9" s="131">
        <v>0</v>
      </c>
      <c r="AB9" s="132">
        <f t="shared" si="0"/>
        <v>0</v>
      </c>
      <c r="AC9" s="133">
        <f t="shared" si="1"/>
        <v>6000000</v>
      </c>
      <c r="AE9" s="333"/>
    </row>
    <row r="10" spans="1:31" ht="39" customHeight="1">
      <c r="A10" s="569" t="s">
        <v>236</v>
      </c>
      <c r="B10" s="130">
        <f>ВОЛОСОВО!J44</f>
        <v>71406</v>
      </c>
      <c r="C10" s="131">
        <f>ВОЛОСОВО!N44</f>
        <v>8823373.82687176</v>
      </c>
      <c r="D10" s="130">
        <f>ВОЛХОВ!J44</f>
        <v>122444</v>
      </c>
      <c r="E10" s="131">
        <f>ВОЛХОВ!N44</f>
        <v>24928027.30866242</v>
      </c>
      <c r="F10" s="130">
        <f>Всеволожск!J44</f>
        <v>150</v>
      </c>
      <c r="G10" s="131">
        <f>Всеволожск!N44</f>
        <v>130217.75426399999</v>
      </c>
      <c r="H10" s="130">
        <f>ВЫБОРГ!J44</f>
        <v>67579</v>
      </c>
      <c r="I10" s="131">
        <f>ВЫБОРГ!N44</f>
        <v>9813499.757586721</v>
      </c>
      <c r="J10" s="134">
        <f>ГАТЧИНА!J44</f>
        <v>139274</v>
      </c>
      <c r="K10" s="131">
        <f>ГАТЧИНА!N44</f>
        <v>16692892.477259438</v>
      </c>
      <c r="L10" s="130">
        <f>КИНГИСЕПП!J44</f>
        <v>71725</v>
      </c>
      <c r="M10" s="131">
        <f>КИНГИСЕПП!N44</f>
        <v>23424581.041073687</v>
      </c>
      <c r="N10" s="130">
        <f>КИРОВСК!J44</f>
        <v>3500</v>
      </c>
      <c r="O10" s="131">
        <f>КИРОВСК!N44</f>
        <v>3038414.26616</v>
      </c>
      <c r="P10" s="130">
        <f>'Лодейное Поле'!J44</f>
        <v>40480</v>
      </c>
      <c r="Q10" s="131">
        <f>'Лодейное Поле'!N44</f>
        <v>5070539.143597199</v>
      </c>
      <c r="R10" s="130">
        <f>Ломоносов!J44</f>
        <v>900</v>
      </c>
      <c r="S10" s="131">
        <f>Ломоносов!N44</f>
        <v>781306.525584</v>
      </c>
      <c r="T10" s="130">
        <f>ЛУГА!J44</f>
        <v>35057</v>
      </c>
      <c r="U10" s="131">
        <f>ЛУГА!N44</f>
        <v>5492732.240475999</v>
      </c>
      <c r="V10" s="130">
        <f>ПРИОЗЕРСК!J44</f>
        <v>77136</v>
      </c>
      <c r="W10" s="131">
        <f>ПРИОЗЕРСК!N44</f>
        <v>13744944.357975999</v>
      </c>
      <c r="X10" s="130">
        <f>ТИХВИН!J44</f>
        <v>52605</v>
      </c>
      <c r="Y10" s="131">
        <f>ТИХВИН!N44</f>
        <v>10288823.75526512</v>
      </c>
      <c r="Z10" s="130">
        <f>ЭПОТРЯД!J44</f>
        <v>400</v>
      </c>
      <c r="AA10" s="131">
        <f>ЭПОТРЯД!N44</f>
        <v>3650885.5248320005</v>
      </c>
      <c r="AB10" s="132">
        <f t="shared" si="0"/>
        <v>682656</v>
      </c>
      <c r="AC10" s="133">
        <f t="shared" si="1"/>
        <v>125880237.97960833</v>
      </c>
      <c r="AE10" s="333"/>
    </row>
    <row r="11" spans="1:31" ht="32.25" customHeight="1">
      <c r="A11" s="571" t="s">
        <v>322</v>
      </c>
      <c r="B11" s="130">
        <f>ВОЛОСОВО!J144</f>
        <v>587</v>
      </c>
      <c r="C11" s="131">
        <f>ВОЛОСОВО!N144</f>
        <v>3048042.8588376003</v>
      </c>
      <c r="D11" s="130">
        <f>ВОЛХОВ!J144</f>
        <v>2391</v>
      </c>
      <c r="E11" s="131">
        <f>ВОЛХОВ!N144</f>
        <v>12147241.037464</v>
      </c>
      <c r="F11" s="130">
        <v>0</v>
      </c>
      <c r="G11" s="131">
        <v>0</v>
      </c>
      <c r="H11" s="130">
        <f>ВЫБОРГ!J144</f>
        <v>0</v>
      </c>
      <c r="I11" s="131">
        <v>0</v>
      </c>
      <c r="J11" s="130">
        <f>ГАТЧИНА!J144</f>
        <v>778</v>
      </c>
      <c r="K11" s="131">
        <f>ГАТЧИНА!N144</f>
        <v>4419174.3440000005</v>
      </c>
      <c r="L11" s="130">
        <f>КИНГИСЕПП!J144</f>
        <v>1058</v>
      </c>
      <c r="M11" s="131">
        <f>КИНГИСЕПП!N144</f>
        <v>5747555.589984001</v>
      </c>
      <c r="N11" s="130">
        <v>0</v>
      </c>
      <c r="O11" s="131">
        <v>0</v>
      </c>
      <c r="P11" s="130">
        <f>'Лодейное Поле'!J144</f>
        <v>559</v>
      </c>
      <c r="Q11" s="131">
        <f>'Лодейное Поле'!N144</f>
        <v>1343624.5397952</v>
      </c>
      <c r="R11" s="130">
        <v>0</v>
      </c>
      <c r="S11" s="131">
        <v>0</v>
      </c>
      <c r="T11" s="130">
        <f>ЛУГА!J144</f>
        <v>410</v>
      </c>
      <c r="U11" s="131">
        <f>ЛУГА!N144</f>
        <v>2130946.9590760004</v>
      </c>
      <c r="V11" s="130">
        <f>ПРИОЗЕРСК!J144</f>
        <v>610</v>
      </c>
      <c r="W11" s="131">
        <f>ПРИОЗЕРСК!N144</f>
        <v>3441781.4834</v>
      </c>
      <c r="X11" s="130">
        <f>ТИХВИН!J144</f>
        <v>1312</v>
      </c>
      <c r="Y11" s="131">
        <f>ТИХВИН!N144</f>
        <v>5766514.3874416</v>
      </c>
      <c r="Z11" s="130"/>
      <c r="AA11" s="131"/>
      <c r="AB11" s="132">
        <f t="shared" si="0"/>
        <v>7705</v>
      </c>
      <c r="AC11" s="133">
        <f t="shared" si="1"/>
        <v>38044881.1999984</v>
      </c>
      <c r="AE11" s="333"/>
    </row>
    <row r="12" spans="1:31" ht="18.75" customHeight="1">
      <c r="A12" s="569" t="s">
        <v>237</v>
      </c>
      <c r="B12" s="130"/>
      <c r="C12" s="131"/>
      <c r="D12" s="130"/>
      <c r="E12" s="131"/>
      <c r="F12" s="130"/>
      <c r="G12" s="131"/>
      <c r="H12" s="130"/>
      <c r="I12" s="131"/>
      <c r="J12" s="130"/>
      <c r="K12" s="131"/>
      <c r="L12" s="130"/>
      <c r="M12" s="131"/>
      <c r="N12" s="130"/>
      <c r="O12" s="131"/>
      <c r="P12" s="130"/>
      <c r="Q12" s="131"/>
      <c r="R12" s="130"/>
      <c r="S12" s="131"/>
      <c r="T12" s="130"/>
      <c r="U12" s="131"/>
      <c r="V12" s="130"/>
      <c r="W12" s="131"/>
      <c r="X12" s="130"/>
      <c r="Y12" s="131"/>
      <c r="Z12" s="130">
        <f>ЭПОТРЯД!J140</f>
        <v>150</v>
      </c>
      <c r="AA12" s="131">
        <f>ЭПОТРЯД!N140</f>
        <v>5419815.8894879995</v>
      </c>
      <c r="AB12" s="132">
        <f t="shared" si="0"/>
        <v>150</v>
      </c>
      <c r="AC12" s="133">
        <f t="shared" si="1"/>
        <v>5419815.8894879995</v>
      </c>
      <c r="AE12" s="333"/>
    </row>
    <row r="13" spans="1:31" ht="53.25" customHeight="1">
      <c r="A13" s="569" t="s">
        <v>238</v>
      </c>
      <c r="B13" s="130">
        <f>ВОЛОСОВО!J140</f>
        <v>1250</v>
      </c>
      <c r="C13" s="131">
        <f>ВОЛОСОВО!N140</f>
        <v>2303610.4312000005</v>
      </c>
      <c r="D13" s="130">
        <f>ВОЛХОВ!J140</f>
        <v>1392</v>
      </c>
      <c r="E13" s="131">
        <f>ВОЛХОВ!N140</f>
        <v>2565300.5761843203</v>
      </c>
      <c r="F13" s="130">
        <f>Всеволожск!J140</f>
        <v>228</v>
      </c>
      <c r="G13" s="131">
        <f>Всеволожск!N140</f>
        <v>420178.54265088</v>
      </c>
      <c r="H13" s="130">
        <f>ВЫБОРГ!J140</f>
        <v>1132</v>
      </c>
      <c r="I13" s="131">
        <f>ВЫБОРГ!N140</f>
        <v>2086149.6064947203</v>
      </c>
      <c r="J13" s="130">
        <f>ГАТЧИНА!J140</f>
        <v>1743</v>
      </c>
      <c r="K13" s="131">
        <f>ГАТЧИНА!N140</f>
        <v>3212154.3852652805</v>
      </c>
      <c r="L13" s="130">
        <f>КИНГИСЕПП!J140</f>
        <v>380</v>
      </c>
      <c r="M13" s="131">
        <f>КИНГИСЕПП!N140</f>
        <v>700297.5710848001</v>
      </c>
      <c r="N13" s="130">
        <f>КИРОВСК!J140</f>
        <v>2520</v>
      </c>
      <c r="O13" s="131">
        <f>КИРОВСК!N140</f>
        <v>4644078.629299201</v>
      </c>
      <c r="P13" s="130">
        <f>'Лодейное Поле'!J140</f>
        <v>5372</v>
      </c>
      <c r="Q13" s="131">
        <f>'Лодейное Поле'!N140</f>
        <v>9899996.18912512</v>
      </c>
      <c r="R13" s="130">
        <f>Ломоносов!J140</f>
        <v>552</v>
      </c>
      <c r="S13" s="131">
        <f>Ломоносов!N140</f>
        <v>1017274.3664179202</v>
      </c>
      <c r="T13" s="130">
        <f>ЛУГА!J140</f>
        <v>2320</v>
      </c>
      <c r="U13" s="131">
        <f>ЛУГА!N140</f>
        <v>4275500.9603072</v>
      </c>
      <c r="V13" s="130">
        <f>ПРИОЗЕРСК!J140</f>
        <v>1600</v>
      </c>
      <c r="W13" s="131">
        <f>ПРИОЗЕРСК!N140</f>
        <v>2948621.3519360004</v>
      </c>
      <c r="X13" s="130">
        <f>ТИХВИН!J140</f>
        <v>4408</v>
      </c>
      <c r="Y13" s="131">
        <f>ТИХВИН!N140</f>
        <v>8123451.82458368</v>
      </c>
      <c r="Z13" s="130"/>
      <c r="AA13" s="131"/>
      <c r="AB13" s="132">
        <f>SUM(B13+D13+F13+H13+J13+L13+N13+P13+R13+T13+V13+X13+Z13)</f>
        <v>22897</v>
      </c>
      <c r="AC13" s="133">
        <f t="shared" si="1"/>
        <v>42196614.43454912</v>
      </c>
      <c r="AE13" s="333"/>
    </row>
    <row r="14" spans="1:31" ht="34.5" customHeight="1">
      <c r="A14" s="569" t="s">
        <v>239</v>
      </c>
      <c r="B14" s="130">
        <f>ВОЛОСОВО!J137</f>
        <v>48042</v>
      </c>
      <c r="C14" s="131">
        <f>ВОЛОСОВО!N137</f>
        <v>1254588.0048</v>
      </c>
      <c r="D14" s="130">
        <f>ВОЛХОВ!J137</f>
        <v>3133.6</v>
      </c>
      <c r="E14" s="131">
        <f>ВОЛХОВ!N137</f>
        <v>81832.08383999999</v>
      </c>
      <c r="F14" s="130">
        <f>Всеволожск!J137</f>
        <v>38029</v>
      </c>
      <c r="G14" s="131">
        <f>Всеволожск!N137</f>
        <v>993104.5176</v>
      </c>
      <c r="H14" s="130">
        <f>ВЫБОРГ!J137</f>
        <v>80193.2</v>
      </c>
      <c r="I14" s="131">
        <f>ВЫБОРГ!N137</f>
        <v>2094197.3020799998</v>
      </c>
      <c r="J14" s="130">
        <f>ГАТЧИНА!J137</f>
        <v>29982.6</v>
      </c>
      <c r="K14" s="131">
        <f>ГАТЧИНА!N137</f>
        <v>782977.6094399999</v>
      </c>
      <c r="L14" s="130">
        <f>КИНГИСЕПП!J137</f>
        <v>74838</v>
      </c>
      <c r="M14" s="131">
        <f>КИНГИСЕПП!N137</f>
        <v>1954349.4672</v>
      </c>
      <c r="N14" s="130">
        <f>КИРОВСК!J138</f>
        <v>104078.3</v>
      </c>
      <c r="O14" s="131">
        <f>КИРОВСК!N138</f>
        <v>2717942.35752</v>
      </c>
      <c r="P14" s="130">
        <f>'Лодейное Поле'!J137</f>
        <v>129634.9</v>
      </c>
      <c r="Q14" s="131">
        <f>'Лодейное Поле'!N138</f>
        <v>3385337.63256</v>
      </c>
      <c r="R14" s="914">
        <f>Ломоносов!J137</f>
        <v>27222</v>
      </c>
      <c r="S14" s="131">
        <f>Ломоносов!N137</f>
        <v>710886.1968</v>
      </c>
      <c r="T14" s="130">
        <f>ЛУГА!J138</f>
        <v>165026</v>
      </c>
      <c r="U14" s="131">
        <f>ЛУГА!N138</f>
        <v>4309554.9744</v>
      </c>
      <c r="V14" s="130">
        <f>ПРИОЗЕРСК!J137</f>
        <v>34387</v>
      </c>
      <c r="W14" s="131">
        <f>ПРИОЗЕРСК!N137</f>
        <v>897995.8728</v>
      </c>
      <c r="X14" s="130">
        <f>ТИХВИН!J137</f>
        <v>148857.5</v>
      </c>
      <c r="Y14" s="131">
        <f>ТИХВИН!N137</f>
        <v>3887324.298</v>
      </c>
      <c r="Z14" s="130">
        <f>ЭПОТРЯД!J137</f>
        <v>12000</v>
      </c>
      <c r="AA14" s="131">
        <f>ЭПОТРЯД!N137</f>
        <v>313372.8</v>
      </c>
      <c r="AB14" s="132">
        <f t="shared" si="0"/>
        <v>895424.1</v>
      </c>
      <c r="AC14" s="133">
        <f t="shared" si="1"/>
        <v>23383463.11704</v>
      </c>
      <c r="AE14" s="333"/>
    </row>
    <row r="15" spans="1:31" ht="35.25" customHeight="1">
      <c r="A15" s="570" t="s">
        <v>320</v>
      </c>
      <c r="B15" s="130">
        <f>ВОЛОСОВО!J143</f>
        <v>19960</v>
      </c>
      <c r="C15" s="131">
        <f>ВОЛОСОВО!N143</f>
        <v>458760.64</v>
      </c>
      <c r="D15" s="130">
        <f>ВОЛХОВ!J143</f>
        <v>35589</v>
      </c>
      <c r="E15" s="131">
        <f>ВОЛХОВ!N143</f>
        <v>817977.576</v>
      </c>
      <c r="F15" s="130">
        <f>Всеволожск!J143</f>
        <v>785282</v>
      </c>
      <c r="G15" s="131">
        <f>Всеволожск!N143</f>
        <v>18048921.487999998</v>
      </c>
      <c r="H15" s="130">
        <f>ВЫБОРГ!J143</f>
        <v>129198</v>
      </c>
      <c r="I15" s="131">
        <f>ВЫБОРГ!N143</f>
        <v>2969486.8320000004</v>
      </c>
      <c r="J15" s="130">
        <f>ГАТЧИНА!J143</f>
        <v>159999</v>
      </c>
      <c r="K15" s="131">
        <f>ГАТЧИНА!N143</f>
        <v>3677417.0160000003</v>
      </c>
      <c r="L15" s="130">
        <f>КИНГИСЕПП!J143</f>
        <v>30002</v>
      </c>
      <c r="M15" s="131">
        <f>КИНГИСЕПП!N143</f>
        <v>689565.9680000001</v>
      </c>
      <c r="N15" s="134">
        <f>КИРОВСК!J143</f>
        <v>307624</v>
      </c>
      <c r="O15" s="131">
        <f>КИРОВСК!N143</f>
        <v>7070430.016000001</v>
      </c>
      <c r="P15" s="130">
        <f>'Лодейное Поле'!J143</f>
        <v>4658</v>
      </c>
      <c r="Q15" s="131">
        <f>'Лодейное Поле'!N143</f>
        <v>107059.47200000001</v>
      </c>
      <c r="R15" s="130">
        <f>Ломоносов!J143</f>
        <v>477200</v>
      </c>
      <c r="S15" s="131">
        <f>Ломоносов!N143</f>
        <v>10967964.8</v>
      </c>
      <c r="T15" s="130">
        <f>ЛУГА!J143</f>
        <v>12960</v>
      </c>
      <c r="U15" s="131">
        <f>ЛУГА!N143</f>
        <v>297872.64</v>
      </c>
      <c r="V15" s="134">
        <f>ПРИОЗЕРСК!J143</f>
        <v>30000</v>
      </c>
      <c r="W15" s="131">
        <f>ПРИОЗЕРСК!N143</f>
        <v>689520</v>
      </c>
      <c r="X15" s="130">
        <f>ТИХВИН!J143</f>
        <v>97000</v>
      </c>
      <c r="Y15" s="131">
        <f>ТИХВИН!N143</f>
        <v>2229448</v>
      </c>
      <c r="Z15" s="130">
        <v>0</v>
      </c>
      <c r="AA15" s="131">
        <v>0</v>
      </c>
      <c r="AB15" s="132">
        <f t="shared" si="0"/>
        <v>2089472</v>
      </c>
      <c r="AC15" s="133">
        <f t="shared" si="1"/>
        <v>48024424.448</v>
      </c>
      <c r="AE15" s="333"/>
    </row>
    <row r="16" spans="1:31" ht="16.5" thickBot="1">
      <c r="A16" s="580" t="s">
        <v>240</v>
      </c>
      <c r="B16" s="135">
        <f>SUM(B5:B15)</f>
        <v>249089</v>
      </c>
      <c r="C16" s="136">
        <f aca="true" t="shared" si="2" ref="C16:Y16">SUM(C5:C15)</f>
        <v>27717719.532864403</v>
      </c>
      <c r="D16" s="137">
        <f t="shared" si="2"/>
        <v>297854.6</v>
      </c>
      <c r="E16" s="136">
        <f>SUM(E5:E15)</f>
        <v>53221462.84800177</v>
      </c>
      <c r="F16" s="138">
        <f t="shared" si="2"/>
        <v>898067</v>
      </c>
      <c r="G16" s="139">
        <f t="shared" si="2"/>
        <v>28337854.00848896</v>
      </c>
      <c r="H16" s="138">
        <f t="shared" si="2"/>
        <v>475149.2</v>
      </c>
      <c r="I16" s="139">
        <f t="shared" si="2"/>
        <v>28714429.22796873</v>
      </c>
      <c r="J16" s="137">
        <f t="shared" si="2"/>
        <v>422692.6</v>
      </c>
      <c r="K16" s="140">
        <f t="shared" si="2"/>
        <v>37477300.52042704</v>
      </c>
      <c r="L16" s="137">
        <f t="shared" si="2"/>
        <v>339478</v>
      </c>
      <c r="M16" s="136">
        <f t="shared" si="2"/>
        <v>42683395.78066409</v>
      </c>
      <c r="N16" s="137">
        <f t="shared" si="2"/>
        <v>746331.3</v>
      </c>
      <c r="O16" s="136">
        <f t="shared" si="2"/>
        <v>39757515.05506128</v>
      </c>
      <c r="P16" s="138">
        <f t="shared" si="2"/>
        <v>311687.9</v>
      </c>
      <c r="Q16" s="139">
        <f t="shared" si="2"/>
        <v>28106410.967658397</v>
      </c>
      <c r="R16" s="137">
        <f t="shared" si="2"/>
        <v>660013</v>
      </c>
      <c r="S16" s="136">
        <f t="shared" si="2"/>
        <v>28356261.11426472</v>
      </c>
      <c r="T16" s="137">
        <f t="shared" si="2"/>
        <v>463373</v>
      </c>
      <c r="U16" s="136">
        <f t="shared" si="2"/>
        <v>32848963.313876238</v>
      </c>
      <c r="V16" s="137">
        <f t="shared" si="2"/>
        <v>273571</v>
      </c>
      <c r="W16" s="136">
        <f t="shared" si="2"/>
        <v>34021818.28112912</v>
      </c>
      <c r="X16" s="137">
        <f t="shared" si="2"/>
        <v>478467.5</v>
      </c>
      <c r="Y16" s="136">
        <f t="shared" si="2"/>
        <v>38910002.81504752</v>
      </c>
      <c r="Z16" s="134">
        <f>SUM(Z5:Z15)</f>
        <v>15950</v>
      </c>
      <c r="AA16" s="328">
        <f>SUM(AA5:AA15)</f>
        <v>11243681.960368</v>
      </c>
      <c r="AB16" s="141">
        <f>SUM(B16+D16+F16+H16+J16+L16+N16+P16+R16+T16+V16+X16+Z16)</f>
        <v>5631724.1</v>
      </c>
      <c r="AC16" s="581">
        <f>SUM(C16+E16+G16+I16+K16+M16+O16+Q16+S16+U16+W16+Y16+AA16)</f>
        <v>431396815.4258202</v>
      </c>
      <c r="AE16" s="333"/>
    </row>
    <row r="17" spans="1:31" ht="16.5" thickBot="1">
      <c r="A17" s="580" t="s">
        <v>366</v>
      </c>
      <c r="B17" s="573"/>
      <c r="C17" s="574"/>
      <c r="D17" s="575"/>
      <c r="E17" s="574">
        <f>ВОЛХОВ!N164</f>
        <v>3097485</v>
      </c>
      <c r="F17" s="576"/>
      <c r="G17" s="577"/>
      <c r="H17" s="576"/>
      <c r="I17" s="577"/>
      <c r="J17" s="575"/>
      <c r="K17" s="578"/>
      <c r="L17" s="575"/>
      <c r="M17" s="574"/>
      <c r="N17" s="575"/>
      <c r="O17" s="574"/>
      <c r="P17" s="830"/>
      <c r="Q17" s="831"/>
      <c r="R17" s="575"/>
      <c r="S17" s="574"/>
      <c r="T17" s="575"/>
      <c r="U17" s="574"/>
      <c r="V17" s="575"/>
      <c r="W17" s="574"/>
      <c r="X17" s="575"/>
      <c r="Y17" s="574"/>
      <c r="Z17" s="788"/>
      <c r="AA17" s="789"/>
      <c r="AB17" s="141">
        <v>1</v>
      </c>
      <c r="AC17" s="581">
        <f>SUM(C17+E17+G17+I17+K17+M17+O17+Q17+S17+U17+W17+Y17+AA17)</f>
        <v>3097485</v>
      </c>
      <c r="AE17" s="333"/>
    </row>
    <row r="18" spans="1:31" ht="16.5" thickBot="1">
      <c r="A18" s="586" t="s">
        <v>325</v>
      </c>
      <c r="B18" s="573"/>
      <c r="C18" s="574"/>
      <c r="D18" s="575"/>
      <c r="E18" s="574"/>
      <c r="F18" s="576"/>
      <c r="G18" s="577"/>
      <c r="H18" s="576"/>
      <c r="I18" s="577"/>
      <c r="J18" s="575"/>
      <c r="K18" s="578"/>
      <c r="L18" s="575"/>
      <c r="M18" s="574"/>
      <c r="N18" s="575"/>
      <c r="O18" s="574"/>
      <c r="P18" s="137"/>
      <c r="Q18" s="136"/>
      <c r="R18" s="575"/>
      <c r="S18" s="574"/>
      <c r="T18" s="575"/>
      <c r="U18" s="574"/>
      <c r="V18" s="575"/>
      <c r="W18" s="574"/>
      <c r="X18" s="575"/>
      <c r="Y18" s="574"/>
      <c r="Z18" s="573">
        <v>1642</v>
      </c>
      <c r="AA18" s="574">
        <v>3767180</v>
      </c>
      <c r="AB18" s="141">
        <v>1642</v>
      </c>
      <c r="AC18" s="581">
        <f>AA18</f>
        <v>3767180</v>
      </c>
      <c r="AE18" s="333"/>
    </row>
    <row r="19" spans="1:29" ht="22.5" customHeight="1" thickBot="1">
      <c r="A19" s="128" t="s">
        <v>326</v>
      </c>
      <c r="B19" s="142"/>
      <c r="C19" s="143"/>
      <c r="D19" s="142"/>
      <c r="E19" s="144"/>
      <c r="F19" s="145"/>
      <c r="G19" s="146"/>
      <c r="H19" s="145"/>
      <c r="I19" s="146"/>
      <c r="J19" s="142"/>
      <c r="K19" s="143"/>
      <c r="L19" s="142"/>
      <c r="M19" s="143"/>
      <c r="N19" s="142"/>
      <c r="O19" s="143"/>
      <c r="P19" s="145"/>
      <c r="Q19" s="146"/>
      <c r="R19" s="142"/>
      <c r="S19" s="147"/>
      <c r="T19" s="142"/>
      <c r="U19" s="143"/>
      <c r="V19" s="142"/>
      <c r="W19" s="143"/>
      <c r="X19" s="142"/>
      <c r="Y19" s="143"/>
      <c r="Z19" s="320">
        <v>3</v>
      </c>
      <c r="AA19" s="143">
        <f>ЭПОТРЯД!N136</f>
        <v>18746164</v>
      </c>
      <c r="AB19" s="566">
        <v>3</v>
      </c>
      <c r="AC19" s="148">
        <f>AA19</f>
        <v>18746164</v>
      </c>
    </row>
    <row r="20" spans="1:29" ht="15">
      <c r="A20" s="127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321">
        <f>Z16+Z19+Z18</f>
        <v>17595</v>
      </c>
      <c r="AA20" s="321">
        <f>AA16+AA19+AA18</f>
        <v>33757025.960368</v>
      </c>
      <c r="AB20" s="322">
        <f>AB16+AB19+AB18+AB17</f>
        <v>5633370.1</v>
      </c>
      <c r="AC20" s="323">
        <f>AC16+AC19+AC18+AC17</f>
        <v>457007644.4258202</v>
      </c>
    </row>
    <row r="21" spans="1:29" ht="15">
      <c r="A21" s="567">
        <v>611</v>
      </c>
      <c r="B21" s="127">
        <f aca="true" t="shared" si="3" ref="B21:G21">B5+B6+B8+B9+B10+B12+B13+B14</f>
        <v>227843</v>
      </c>
      <c r="C21" s="127">
        <f t="shared" si="3"/>
        <v>23894131.0764468</v>
      </c>
      <c r="D21" s="127">
        <f t="shared" si="3"/>
        <v>259196.6</v>
      </c>
      <c r="E21" s="127">
        <f t="shared" si="3"/>
        <v>39948334.78931777</v>
      </c>
      <c r="F21" s="127">
        <f t="shared" si="3"/>
        <v>111835</v>
      </c>
      <c r="G21" s="127">
        <f t="shared" si="3"/>
        <v>9868816.946688961</v>
      </c>
      <c r="H21" s="127">
        <f aca="true" t="shared" si="4" ref="H21:Y21">H5+H6+H8+H9+H10+H12+H13+H14</f>
        <v>345386.2</v>
      </c>
      <c r="I21" s="127">
        <f t="shared" si="4"/>
        <v>25491384.369858727</v>
      </c>
      <c r="J21" s="127">
        <f t="shared" si="4"/>
        <v>261428.6</v>
      </c>
      <c r="K21" s="127">
        <f t="shared" si="4"/>
        <v>29138464.88139704</v>
      </c>
      <c r="L21" s="127">
        <f t="shared" si="4"/>
        <v>307852</v>
      </c>
      <c r="M21" s="127">
        <f t="shared" si="4"/>
        <v>35988768.79351209</v>
      </c>
      <c r="N21" s="127">
        <f t="shared" si="4"/>
        <v>437907.3</v>
      </c>
      <c r="O21" s="127">
        <f t="shared" si="4"/>
        <v>32310192.118657283</v>
      </c>
      <c r="P21" s="127">
        <f t="shared" si="4"/>
        <v>305911.9</v>
      </c>
      <c r="Q21" s="127">
        <f t="shared" si="4"/>
        <v>26473370.0136932</v>
      </c>
      <c r="R21" s="127">
        <f t="shared" si="4"/>
        <v>182116</v>
      </c>
      <c r="S21" s="127">
        <f t="shared" si="4"/>
        <v>17065687.32873472</v>
      </c>
      <c r="T21" s="127">
        <f t="shared" si="4"/>
        <v>449593</v>
      </c>
      <c r="U21" s="127">
        <f t="shared" si="4"/>
        <v>30240123.443590235</v>
      </c>
      <c r="V21" s="127">
        <f t="shared" si="4"/>
        <v>242599</v>
      </c>
      <c r="W21" s="127">
        <f t="shared" si="4"/>
        <v>29732607.86082912</v>
      </c>
      <c r="X21" s="127">
        <f t="shared" si="4"/>
        <v>379411.5</v>
      </c>
      <c r="Y21" s="127">
        <f t="shared" si="4"/>
        <v>30584425.96528592</v>
      </c>
      <c r="Z21" s="127">
        <f>Z6+Z10+Z12+Z18+Z19</f>
        <v>2595</v>
      </c>
      <c r="AA21" s="127">
        <f>AA16+AA18</f>
        <v>15010861.960368</v>
      </c>
      <c r="AB21" s="583">
        <f aca="true" t="shared" si="5" ref="AB21:AC23">B21+D21+F21+H21+J21+L21+N21+P21+R21+T21+V21+X21+Z21</f>
        <v>3513675.1</v>
      </c>
      <c r="AC21" s="583">
        <f t="shared" si="5"/>
        <v>345747169.54837984</v>
      </c>
    </row>
    <row r="22" spans="1:29" s="312" customFormat="1" ht="15">
      <c r="A22" s="563">
        <v>612</v>
      </c>
      <c r="B22" s="564">
        <f aca="true" t="shared" si="6" ref="B22:G22">B15</f>
        <v>19960</v>
      </c>
      <c r="C22" s="564">
        <f t="shared" si="6"/>
        <v>458760.64</v>
      </c>
      <c r="D22" s="312">
        <f t="shared" si="6"/>
        <v>35589</v>
      </c>
      <c r="E22" s="565">
        <f t="shared" si="6"/>
        <v>817977.576</v>
      </c>
      <c r="F22" s="312">
        <f t="shared" si="6"/>
        <v>785282</v>
      </c>
      <c r="G22" s="565">
        <f t="shared" si="6"/>
        <v>18048921.487999998</v>
      </c>
      <c r="H22" s="312">
        <f aca="true" t="shared" si="7" ref="H22:Y22">H15</f>
        <v>129198</v>
      </c>
      <c r="I22" s="565">
        <f t="shared" si="7"/>
        <v>2969486.8320000004</v>
      </c>
      <c r="J22" s="312">
        <f t="shared" si="7"/>
        <v>159999</v>
      </c>
      <c r="K22" s="565">
        <f t="shared" si="7"/>
        <v>3677417.0160000003</v>
      </c>
      <c r="L22" s="312">
        <f t="shared" si="7"/>
        <v>30002</v>
      </c>
      <c r="M22" s="565">
        <f t="shared" si="7"/>
        <v>689565.9680000001</v>
      </c>
      <c r="N22" s="312">
        <f t="shared" si="7"/>
        <v>307624</v>
      </c>
      <c r="O22" s="565">
        <f t="shared" si="7"/>
        <v>7070430.016000001</v>
      </c>
      <c r="P22" s="312">
        <f t="shared" si="7"/>
        <v>4658</v>
      </c>
      <c r="Q22" s="565">
        <f t="shared" si="7"/>
        <v>107059.47200000001</v>
      </c>
      <c r="R22" s="312">
        <f t="shared" si="7"/>
        <v>477200</v>
      </c>
      <c r="S22" s="565">
        <f t="shared" si="7"/>
        <v>10967964.8</v>
      </c>
      <c r="T22" s="312">
        <f t="shared" si="7"/>
        <v>12960</v>
      </c>
      <c r="U22" s="565">
        <f t="shared" si="7"/>
        <v>297872.64</v>
      </c>
      <c r="V22" s="312">
        <f t="shared" si="7"/>
        <v>30000</v>
      </c>
      <c r="W22" s="565">
        <f t="shared" si="7"/>
        <v>689520</v>
      </c>
      <c r="X22" s="312">
        <f t="shared" si="7"/>
        <v>97000</v>
      </c>
      <c r="Y22" s="565">
        <f t="shared" si="7"/>
        <v>2229448</v>
      </c>
      <c r="AB22" s="583">
        <f t="shared" si="5"/>
        <v>2089472</v>
      </c>
      <c r="AC22" s="585">
        <f t="shared" si="5"/>
        <v>48024424.448</v>
      </c>
    </row>
    <row r="23" spans="1:30" ht="15">
      <c r="A23" s="591">
        <v>613</v>
      </c>
      <c r="B23" s="587">
        <f aca="true" t="shared" si="8" ref="B23:G23">B7+B11</f>
        <v>1286</v>
      </c>
      <c r="C23" s="587">
        <f t="shared" si="8"/>
        <v>3364827.8164176005</v>
      </c>
      <c r="D23" s="588">
        <f t="shared" si="8"/>
        <v>3069</v>
      </c>
      <c r="E23" s="589">
        <f>E7+E11</f>
        <v>12455150.482684</v>
      </c>
      <c r="F23" s="588">
        <f t="shared" si="8"/>
        <v>950</v>
      </c>
      <c r="G23" s="590">
        <f t="shared" si="8"/>
        <v>420115.5738</v>
      </c>
      <c r="H23" s="588">
        <f aca="true" t="shared" si="9" ref="H23:Y23">H7+H11</f>
        <v>565</v>
      </c>
      <c r="I23" s="590">
        <f t="shared" si="9"/>
        <v>253558.02611</v>
      </c>
      <c r="J23" s="588">
        <f t="shared" si="9"/>
        <v>1265</v>
      </c>
      <c r="K23" s="590">
        <f t="shared" si="9"/>
        <v>4661418.62303</v>
      </c>
      <c r="L23" s="588">
        <f t="shared" si="9"/>
        <v>1624</v>
      </c>
      <c r="M23" s="590">
        <f t="shared" si="9"/>
        <v>6005061.019152001</v>
      </c>
      <c r="N23" s="588">
        <f t="shared" si="9"/>
        <v>800</v>
      </c>
      <c r="O23" s="590">
        <f t="shared" si="9"/>
        <v>376892.920404</v>
      </c>
      <c r="P23" s="588">
        <f t="shared" si="9"/>
        <v>1118</v>
      </c>
      <c r="Q23" s="590">
        <f t="shared" si="9"/>
        <v>1525981.4819652</v>
      </c>
      <c r="R23" s="588">
        <f t="shared" si="9"/>
        <v>697</v>
      </c>
      <c r="S23" s="590">
        <f t="shared" si="9"/>
        <v>322608.98552999995</v>
      </c>
      <c r="T23" s="588">
        <f t="shared" si="9"/>
        <v>820</v>
      </c>
      <c r="U23" s="590">
        <f t="shared" si="9"/>
        <v>2310967.2302860003</v>
      </c>
      <c r="V23" s="588">
        <f t="shared" si="9"/>
        <v>972</v>
      </c>
      <c r="W23" s="590">
        <f t="shared" si="9"/>
        <v>3599690.4203</v>
      </c>
      <c r="X23" s="588">
        <f t="shared" si="9"/>
        <v>2056</v>
      </c>
      <c r="Y23" s="590">
        <f t="shared" si="9"/>
        <v>6096128.8497616</v>
      </c>
      <c r="AB23" s="583">
        <f t="shared" si="5"/>
        <v>15222</v>
      </c>
      <c r="AC23" s="583">
        <f t="shared" si="5"/>
        <v>41392401.429440394</v>
      </c>
      <c r="AD23" s="582"/>
    </row>
    <row r="25" spans="1:30" ht="12.75">
      <c r="A25" s="852" t="s">
        <v>367</v>
      </c>
      <c r="C25" s="744">
        <v>27223862</v>
      </c>
      <c r="E25" s="744">
        <v>53166332</v>
      </c>
      <c r="G25" s="744">
        <v>27986350</v>
      </c>
      <c r="I25" s="744">
        <v>26613694</v>
      </c>
      <c r="K25" s="744">
        <v>34746496</v>
      </c>
      <c r="M25" s="744">
        <v>41808781</v>
      </c>
      <c r="O25" s="744">
        <v>39541566</v>
      </c>
      <c r="Q25" s="744">
        <v>27556917</v>
      </c>
      <c r="S25" s="744">
        <v>28349679</v>
      </c>
      <c r="U25" s="744">
        <v>32585685</v>
      </c>
      <c r="W25" s="744">
        <v>33180780</v>
      </c>
      <c r="Y25" s="744">
        <v>36698170</v>
      </c>
      <c r="AA25" s="744">
        <v>33747735</v>
      </c>
      <c r="AB25" s="744">
        <f>AA25+Y25+W25+U25+S25+Q25+O25+M25+K25+I25+G25+E25+C25</f>
        <v>443206047</v>
      </c>
      <c r="AC25" s="151">
        <f>AC21+AC22+AC23+AA19</f>
        <v>453910159.42582023</v>
      </c>
      <c r="AD25" s="151"/>
    </row>
    <row r="26" spans="1:28" ht="12.75">
      <c r="A26" s="582"/>
      <c r="I26" s="568"/>
      <c r="AB26" s="828">
        <v>443206046</v>
      </c>
    </row>
    <row r="27" spans="1:27" ht="12.75">
      <c r="A27" s="852" t="s">
        <v>381</v>
      </c>
      <c r="C27" s="744">
        <f>C16-C25</f>
        <v>493857.532864403</v>
      </c>
      <c r="E27" s="855">
        <f>E16-E25+E17</f>
        <v>3152615.8480017707</v>
      </c>
      <c r="G27" s="744">
        <f>G16-G25</f>
        <v>351504.00848896056</v>
      </c>
      <c r="I27" s="872">
        <f>I16-I25</f>
        <v>2100735.22796873</v>
      </c>
      <c r="K27" s="707">
        <f>K16-K25</f>
        <v>2730804.5204270408</v>
      </c>
      <c r="M27" s="707">
        <f>M16-M25</f>
        <v>874614.7806640863</v>
      </c>
      <c r="O27" s="872">
        <f>O16-O25</f>
        <v>215949.05506128073</v>
      </c>
      <c r="Q27" s="707">
        <f>Q16-Q25</f>
        <v>549493.9676583968</v>
      </c>
      <c r="S27" s="707">
        <f>S16-S25</f>
        <v>6582.114264719188</v>
      </c>
      <c r="U27" s="707">
        <f>U16-U25</f>
        <v>263278.3138762377</v>
      </c>
      <c r="W27" s="707">
        <f>W16-W25</f>
        <v>841038.2811291218</v>
      </c>
      <c r="Y27" s="707">
        <f>Y16-Y25</f>
        <v>2211832.8150475174</v>
      </c>
      <c r="AA27" s="744">
        <f>AA20-AA25</f>
        <v>9290.960367999971</v>
      </c>
    </row>
    <row r="28" ht="12.75">
      <c r="AC28" s="151">
        <f>AC20-AB25</f>
        <v>13801597.425820172</v>
      </c>
    </row>
    <row r="30" ht="12.75">
      <c r="AC30">
        <v>13801602.53</v>
      </c>
    </row>
    <row r="32" ht="12.75">
      <c r="AC32" s="151">
        <f>AC28-AC30</f>
        <v>-5.104179827496409</v>
      </c>
    </row>
    <row r="34" ht="12.75">
      <c r="AD34" t="s">
        <v>392</v>
      </c>
    </row>
  </sheetData>
  <sheetProtection/>
  <mergeCells count="29">
    <mergeCell ref="A2:A4"/>
    <mergeCell ref="AB3:AC3"/>
    <mergeCell ref="P3:Q3"/>
    <mergeCell ref="R3:S3"/>
    <mergeCell ref="T3:U3"/>
    <mergeCell ref="V3:W3"/>
    <mergeCell ref="X3:Y3"/>
    <mergeCell ref="Z3:AA3"/>
    <mergeCell ref="Z2:AA2"/>
    <mergeCell ref="AB2:AC2"/>
    <mergeCell ref="B3:C3"/>
    <mergeCell ref="D3:E3"/>
    <mergeCell ref="F3:G3"/>
    <mergeCell ref="H3:I3"/>
    <mergeCell ref="J3:K3"/>
    <mergeCell ref="L3:M3"/>
    <mergeCell ref="N3:O3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rintOptions/>
  <pageMargins left="0.25" right="0.25" top="0.75" bottom="0.75" header="0.3" footer="0.3"/>
  <pageSetup fitToWidth="0" fitToHeight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178"/>
  <sheetViews>
    <sheetView zoomScale="190" zoomScaleNormal="190" zoomScalePageLayoutView="0" workbookViewId="0" topLeftCell="I160">
      <selection activeCell="J5" sqref="J5"/>
    </sheetView>
  </sheetViews>
  <sheetFormatPr defaultColWidth="9.140625" defaultRowHeight="12.75"/>
  <cols>
    <col min="1" max="1" width="3.140625" style="0" customWidth="1"/>
    <col min="2" max="2" width="14.57421875" style="0" customWidth="1"/>
    <col min="3" max="3" width="6.7109375" style="0" customWidth="1"/>
    <col min="4" max="4" width="10.7109375" style="0" customWidth="1"/>
    <col min="5" max="5" width="11.57421875" style="0" customWidth="1"/>
    <col min="7" max="7" width="10.421875" style="0" customWidth="1"/>
    <col min="9" max="9" width="20.57421875" style="0" customWidth="1"/>
    <col min="11" max="13" width="9.140625" style="363" customWidth="1"/>
    <col min="14" max="14" width="12.8515625" style="0" bestFit="1" customWidth="1"/>
    <col min="15" max="15" width="12.28125" style="0" bestFit="1" customWidth="1"/>
    <col min="16" max="16" width="10.140625" style="0" customWidth="1"/>
  </cols>
  <sheetData>
    <row r="1" spans="1:20" ht="59.25" customHeight="1" thickBot="1">
      <c r="A1" s="3" t="s">
        <v>21</v>
      </c>
      <c r="B1" s="4" t="s">
        <v>24</v>
      </c>
      <c r="C1" s="5" t="s">
        <v>25</v>
      </c>
      <c r="D1" s="5" t="s">
        <v>26</v>
      </c>
      <c r="E1" s="4" t="s">
        <v>27</v>
      </c>
      <c r="F1" s="36" t="s">
        <v>149</v>
      </c>
      <c r="G1" s="6" t="s">
        <v>23</v>
      </c>
      <c r="H1" s="7" t="s">
        <v>22</v>
      </c>
      <c r="I1" s="7" t="s">
        <v>36</v>
      </c>
      <c r="J1" s="22" t="s">
        <v>41</v>
      </c>
      <c r="K1" s="364" t="s">
        <v>150</v>
      </c>
      <c r="L1" s="365" t="s">
        <v>273</v>
      </c>
      <c r="M1" s="365" t="s">
        <v>372</v>
      </c>
      <c r="N1" s="37" t="s">
        <v>119</v>
      </c>
      <c r="O1" s="613" t="s">
        <v>332</v>
      </c>
      <c r="P1" s="600" t="s">
        <v>330</v>
      </c>
      <c r="Q1" s="601" t="s">
        <v>331</v>
      </c>
      <c r="R1" s="613" t="s">
        <v>337</v>
      </c>
      <c r="S1" s="709" t="s">
        <v>338</v>
      </c>
      <c r="T1" s="709" t="s">
        <v>331</v>
      </c>
    </row>
    <row r="2" spans="1:20" ht="12.75">
      <c r="A2" s="923" t="s">
        <v>0</v>
      </c>
      <c r="B2" s="925" t="s">
        <v>1</v>
      </c>
      <c r="C2" s="925" t="s">
        <v>3</v>
      </c>
      <c r="D2" s="933" t="s">
        <v>165</v>
      </c>
      <c r="E2" s="933" t="s">
        <v>28</v>
      </c>
      <c r="F2" s="937" t="s">
        <v>166</v>
      </c>
      <c r="G2" s="933" t="s">
        <v>167</v>
      </c>
      <c r="H2" s="935" t="s">
        <v>151</v>
      </c>
      <c r="I2" s="13"/>
      <c r="J2" s="29">
        <f>J3+J4</f>
        <v>31308</v>
      </c>
      <c r="K2" s="355"/>
      <c r="L2" s="355"/>
      <c r="M2" s="355"/>
      <c r="N2" s="38">
        <f>N3+N4</f>
        <v>4018269.0911999997</v>
      </c>
      <c r="O2" s="254">
        <f>O3+O4</f>
        <v>350</v>
      </c>
      <c r="P2" s="38">
        <f>P3+P4</f>
        <v>44921.24</v>
      </c>
      <c r="Q2" s="602">
        <f>O2*100/J2</f>
        <v>1.117925130956944</v>
      </c>
      <c r="R2" s="716">
        <f>R3+R4</f>
        <v>15965</v>
      </c>
      <c r="S2" s="700">
        <f>O2+R2</f>
        <v>16315</v>
      </c>
      <c r="T2" s="700">
        <f>S2*100/J2</f>
        <v>52.111281461607255</v>
      </c>
    </row>
    <row r="3" spans="1:20" ht="12.75">
      <c r="A3" s="924"/>
      <c r="B3" s="926"/>
      <c r="C3" s="926"/>
      <c r="D3" s="934"/>
      <c r="E3" s="934"/>
      <c r="F3" s="938"/>
      <c r="G3" s="934"/>
      <c r="H3" s="936"/>
      <c r="I3" s="16" t="s">
        <v>37</v>
      </c>
      <c r="J3" s="207">
        <v>354</v>
      </c>
      <c r="K3" s="356">
        <v>123.41</v>
      </c>
      <c r="L3" s="356">
        <v>1</v>
      </c>
      <c r="M3" s="356">
        <v>1.04</v>
      </c>
      <c r="N3" s="208">
        <f>J3*K3*L3*M3</f>
        <v>45434.6256</v>
      </c>
      <c r="O3" s="598">
        <v>12</v>
      </c>
      <c r="P3" s="604">
        <f>K3*L3*O3*M3</f>
        <v>1540.1568000000002</v>
      </c>
      <c r="Q3" s="593"/>
      <c r="R3" s="689">
        <v>342</v>
      </c>
      <c r="S3" s="890">
        <f>O3+R3</f>
        <v>354</v>
      </c>
      <c r="T3" s="690"/>
    </row>
    <row r="4" spans="1:20" ht="25.5" thickBot="1">
      <c r="A4" s="924"/>
      <c r="B4" s="926"/>
      <c r="C4" s="926"/>
      <c r="D4" s="934"/>
      <c r="E4" s="934"/>
      <c r="F4" s="938"/>
      <c r="G4" s="934"/>
      <c r="H4" s="936"/>
      <c r="I4" s="17" t="s">
        <v>40</v>
      </c>
      <c r="J4" s="207">
        <v>30954</v>
      </c>
      <c r="K4" s="356">
        <v>123.41</v>
      </c>
      <c r="L4" s="356">
        <v>1</v>
      </c>
      <c r="M4" s="356">
        <v>1.04</v>
      </c>
      <c r="N4" s="208">
        <f>J4*K4*L4*M4</f>
        <v>3972834.4655999998</v>
      </c>
      <c r="O4" s="598">
        <v>338</v>
      </c>
      <c r="P4" s="604">
        <f>K4*L4*O4*M4</f>
        <v>43381.0832</v>
      </c>
      <c r="Q4" s="594"/>
      <c r="R4" s="689">
        <v>15623</v>
      </c>
      <c r="S4" s="890">
        <f>O4+R4</f>
        <v>15961</v>
      </c>
      <c r="T4" s="690"/>
    </row>
    <row r="5" spans="1:20" ht="147" thickBot="1">
      <c r="A5" s="9" t="s">
        <v>0</v>
      </c>
      <c r="B5" s="8" t="s">
        <v>2</v>
      </c>
      <c r="C5" s="8" t="s">
        <v>3</v>
      </c>
      <c r="D5" s="25" t="s">
        <v>165</v>
      </c>
      <c r="E5" s="25" t="s">
        <v>28</v>
      </c>
      <c r="F5" s="32" t="s">
        <v>75</v>
      </c>
      <c r="G5" s="107" t="s">
        <v>168</v>
      </c>
      <c r="H5" s="12" t="s">
        <v>152</v>
      </c>
      <c r="I5" s="14"/>
      <c r="J5" s="29">
        <f>J6+J7+J8+J9+J10+J11+J12+J13+J14+J15+J17+J18+J19+J24+J25+J26+J27+J28+J29+J30+J31+J32+J33+J34+J35+J36+J37+J38+J39+J40+J41+J42+J43+J23+J16</f>
        <v>32769</v>
      </c>
      <c r="K5" s="355"/>
      <c r="L5" s="355"/>
      <c r="M5" s="355"/>
      <c r="N5" s="38">
        <f>N6+N7+N8+N9+N10+N11+N12+N13+N14+N15+N17+N18+N19+N24+N25+N26+N27+N28+N29+N30+N31+N32+N33+N34+N35+N36+N37+N38+N39+N40+N41+N42+N43+N23+N16</f>
        <v>6637459.2350310385</v>
      </c>
      <c r="O5" s="254">
        <f>O6+O7+O8+O9+O10+O11+O12+O13+O14+O15+O17+O18+O19+O24+O25+O26+O27+O28+O29+O30+O31+O32+O33+O34+O35+O36+O37+O38+O39+O40+O41+O42+O43+O23+O16</f>
        <v>15181</v>
      </c>
      <c r="P5" s="38">
        <f>P6+P7+P8+P9+P10+P11+P12+P13+P14+P15+P17+P18+P19+P24+P25+P26+P27+P28+P29+P30+P31+P32+P33+P34+P35+P36+P37+P38+P39+P40+P41+P42+P43+P23+P16</f>
        <v>2750722.92391936</v>
      </c>
      <c r="Q5" s="602">
        <f>O5*100/J5</f>
        <v>46.32732155390766</v>
      </c>
      <c r="R5" s="716">
        <f>R6+R7+R8+R9+R10+R11+R12+R13+R14+R15+R17+R18+R19+R24+R25+R26+R27+R28+R29+R30+R31+R32+R33+R34+R35+R36+R37+R38+R39+R40+R41+R42+R43+R23+R16</f>
        <v>9293</v>
      </c>
      <c r="S5" s="700">
        <f>O5+R5</f>
        <v>24474</v>
      </c>
      <c r="T5" s="700">
        <f>S5*100/J5</f>
        <v>74.68644145381306</v>
      </c>
    </row>
    <row r="6" spans="1:20" ht="12.75">
      <c r="A6" s="44"/>
      <c r="B6" s="45"/>
      <c r="C6" s="169"/>
      <c r="D6" s="170"/>
      <c r="E6" s="171"/>
      <c r="F6" s="172"/>
      <c r="G6" s="172"/>
      <c r="H6" s="173"/>
      <c r="I6" s="174" t="s">
        <v>42</v>
      </c>
      <c r="J6" s="175">
        <v>800</v>
      </c>
      <c r="K6" s="356">
        <v>231.92</v>
      </c>
      <c r="L6" s="356">
        <v>2.5454</v>
      </c>
      <c r="M6" s="356">
        <v>1.04</v>
      </c>
      <c r="N6" s="176">
        <f>J6*K6*L6*M6</f>
        <v>491153.867776</v>
      </c>
      <c r="O6" s="598">
        <v>200</v>
      </c>
      <c r="P6" s="604">
        <f>K6*L6*O6*M6</f>
        <v>122788.466944</v>
      </c>
      <c r="Q6" s="594"/>
      <c r="R6" s="718">
        <v>188</v>
      </c>
      <c r="S6" s="717">
        <f>O6+R6</f>
        <v>388</v>
      </c>
      <c r="T6" s="690"/>
    </row>
    <row r="7" spans="1:20" ht="12.75">
      <c r="A7" s="50"/>
      <c r="B7" s="51"/>
      <c r="C7" s="178"/>
      <c r="D7" s="179"/>
      <c r="E7" s="180"/>
      <c r="F7" s="181"/>
      <c r="G7" s="181"/>
      <c r="H7" s="182"/>
      <c r="I7" s="174" t="s">
        <v>43</v>
      </c>
      <c r="J7" s="175">
        <v>30</v>
      </c>
      <c r="K7" s="356">
        <v>231.92</v>
      </c>
      <c r="L7" s="356">
        <v>2.5454</v>
      </c>
      <c r="M7" s="356">
        <v>1.04</v>
      </c>
      <c r="N7" s="176">
        <f aca="true" t="shared" si="0" ref="N7:N43">J7*K7*L7*M7</f>
        <v>18418.2700416</v>
      </c>
      <c r="O7" s="598">
        <v>0</v>
      </c>
      <c r="P7" s="604">
        <f aca="true" t="shared" si="1" ref="P7:P43">K7*L7*O7*M7</f>
        <v>0</v>
      </c>
      <c r="Q7" s="594"/>
      <c r="R7" s="718">
        <v>30</v>
      </c>
      <c r="S7" s="717">
        <f aca="true" t="shared" si="2" ref="S7:S43">O7+R7</f>
        <v>30</v>
      </c>
      <c r="T7" s="690"/>
    </row>
    <row r="8" spans="1:20" ht="17.25">
      <c r="A8" s="50"/>
      <c r="B8" s="51"/>
      <c r="C8" s="178"/>
      <c r="D8" s="179"/>
      <c r="E8" s="180"/>
      <c r="F8" s="181"/>
      <c r="G8" s="181"/>
      <c r="H8" s="182"/>
      <c r="I8" s="183" t="s">
        <v>44</v>
      </c>
      <c r="J8" s="175">
        <v>0</v>
      </c>
      <c r="K8" s="356">
        <v>231.92</v>
      </c>
      <c r="L8" s="356">
        <v>18.0359</v>
      </c>
      <c r="M8" s="356">
        <v>1.04</v>
      </c>
      <c r="N8" s="176">
        <f t="shared" si="0"/>
        <v>0</v>
      </c>
      <c r="O8" s="598">
        <v>0</v>
      </c>
      <c r="P8" s="604">
        <f t="shared" si="1"/>
        <v>0</v>
      </c>
      <c r="Q8" s="594"/>
      <c r="R8" s="718">
        <v>0</v>
      </c>
      <c r="S8" s="717">
        <f t="shared" si="2"/>
        <v>0</v>
      </c>
      <c r="T8" s="690"/>
    </row>
    <row r="9" spans="1:20" ht="12.75">
      <c r="A9" s="50"/>
      <c r="B9" s="51"/>
      <c r="C9" s="178"/>
      <c r="D9" s="179"/>
      <c r="E9" s="180"/>
      <c r="F9" s="181"/>
      <c r="G9" s="181"/>
      <c r="H9" s="182">
        <v>18782</v>
      </c>
      <c r="I9" s="14" t="s">
        <v>318</v>
      </c>
      <c r="J9" s="175">
        <v>20882</v>
      </c>
      <c r="K9" s="356">
        <v>231.92</v>
      </c>
      <c r="L9" s="356">
        <v>0.5957</v>
      </c>
      <c r="M9" s="356">
        <v>1.04</v>
      </c>
      <c r="N9" s="176">
        <f t="shared" si="0"/>
        <v>3000345.2587763197</v>
      </c>
      <c r="O9" s="598">
        <v>12291</v>
      </c>
      <c r="P9" s="604">
        <f t="shared" si="1"/>
        <v>1765982.35684416</v>
      </c>
      <c r="Q9" s="594"/>
      <c r="R9" s="718">
        <v>2826</v>
      </c>
      <c r="S9" s="717">
        <f t="shared" si="2"/>
        <v>15117</v>
      </c>
      <c r="T9" s="690"/>
    </row>
    <row r="10" spans="1:20" ht="12.75">
      <c r="A10" s="50"/>
      <c r="B10" s="51"/>
      <c r="C10" s="178"/>
      <c r="D10" s="179"/>
      <c r="E10" s="180"/>
      <c r="F10" s="181"/>
      <c r="G10" s="181"/>
      <c r="H10" s="182"/>
      <c r="I10" s="174" t="s">
        <v>46</v>
      </c>
      <c r="J10" s="175">
        <v>30</v>
      </c>
      <c r="K10" s="356">
        <v>231.92</v>
      </c>
      <c r="L10" s="356">
        <v>2.5454</v>
      </c>
      <c r="M10" s="356">
        <v>1.04</v>
      </c>
      <c r="N10" s="176">
        <f t="shared" si="0"/>
        <v>18418.2700416</v>
      </c>
      <c r="O10" s="598">
        <v>0</v>
      </c>
      <c r="P10" s="604">
        <f t="shared" si="1"/>
        <v>0</v>
      </c>
      <c r="Q10" s="594"/>
      <c r="R10" s="718">
        <v>9</v>
      </c>
      <c r="S10" s="717">
        <f t="shared" si="2"/>
        <v>9</v>
      </c>
      <c r="T10" s="690"/>
    </row>
    <row r="11" spans="1:20" ht="12.75">
      <c r="A11" s="50"/>
      <c r="B11" s="51"/>
      <c r="C11" s="178"/>
      <c r="D11" s="179"/>
      <c r="E11" s="180"/>
      <c r="F11" s="181"/>
      <c r="G11" s="181"/>
      <c r="H11" s="182"/>
      <c r="I11" s="174" t="s">
        <v>47</v>
      </c>
      <c r="J11" s="175">
        <v>1176</v>
      </c>
      <c r="K11" s="356">
        <v>231.92</v>
      </c>
      <c r="L11" s="356">
        <v>0.5957</v>
      </c>
      <c r="M11" s="356">
        <v>1.04</v>
      </c>
      <c r="N11" s="176">
        <f t="shared" si="0"/>
        <v>168968.77810176002</v>
      </c>
      <c r="O11" s="598">
        <v>368</v>
      </c>
      <c r="P11" s="604">
        <f t="shared" si="1"/>
        <v>52874.58362368</v>
      </c>
      <c r="Q11" s="594"/>
      <c r="R11" s="718">
        <v>610</v>
      </c>
      <c r="S11" s="717">
        <f t="shared" si="2"/>
        <v>978</v>
      </c>
      <c r="T11" s="690"/>
    </row>
    <row r="12" spans="1:20" ht="12.75">
      <c r="A12" s="50"/>
      <c r="B12" s="51"/>
      <c r="C12" s="178"/>
      <c r="D12" s="179"/>
      <c r="E12" s="180"/>
      <c r="F12" s="181"/>
      <c r="G12" s="181"/>
      <c r="H12" s="182"/>
      <c r="I12" s="174" t="s">
        <v>48</v>
      </c>
      <c r="J12" s="175">
        <v>1400</v>
      </c>
      <c r="K12" s="356">
        <v>231.92</v>
      </c>
      <c r="L12" s="356">
        <v>0.5957</v>
      </c>
      <c r="M12" s="356">
        <v>1.04</v>
      </c>
      <c r="N12" s="176">
        <f t="shared" si="0"/>
        <v>201153.307264</v>
      </c>
      <c r="O12" s="598">
        <v>232</v>
      </c>
      <c r="P12" s="604">
        <f t="shared" si="1"/>
        <v>33333.97663232</v>
      </c>
      <c r="Q12" s="594"/>
      <c r="R12" s="718">
        <v>963</v>
      </c>
      <c r="S12" s="717">
        <f t="shared" si="2"/>
        <v>1195</v>
      </c>
      <c r="T12" s="690"/>
    </row>
    <row r="13" spans="1:20" ht="12.75">
      <c r="A13" s="50"/>
      <c r="B13" s="51"/>
      <c r="C13" s="178"/>
      <c r="D13" s="179"/>
      <c r="E13" s="180"/>
      <c r="F13" s="181"/>
      <c r="G13" s="181"/>
      <c r="H13" s="182"/>
      <c r="I13" s="174" t="s">
        <v>49</v>
      </c>
      <c r="J13" s="175">
        <v>1500</v>
      </c>
      <c r="K13" s="356">
        <v>231.92</v>
      </c>
      <c r="L13" s="356">
        <v>2.5454</v>
      </c>
      <c r="M13" s="356">
        <v>1.04</v>
      </c>
      <c r="N13" s="176">
        <f t="shared" si="0"/>
        <v>920913.50208</v>
      </c>
      <c r="O13" s="598">
        <v>474</v>
      </c>
      <c r="P13" s="604">
        <f t="shared" si="1"/>
        <v>291008.66665728</v>
      </c>
      <c r="Q13" s="594"/>
      <c r="R13" s="718">
        <v>460</v>
      </c>
      <c r="S13" s="717">
        <f t="shared" si="2"/>
        <v>934</v>
      </c>
      <c r="T13" s="690"/>
    </row>
    <row r="14" spans="1:20" ht="12.75">
      <c r="A14" s="50"/>
      <c r="B14" s="51"/>
      <c r="C14" s="178"/>
      <c r="D14" s="179"/>
      <c r="E14" s="180"/>
      <c r="F14" s="181"/>
      <c r="G14" s="181"/>
      <c r="H14" s="182"/>
      <c r="I14" s="174" t="s">
        <v>61</v>
      </c>
      <c r="J14" s="175">
        <v>0</v>
      </c>
      <c r="K14" s="356">
        <v>231.92</v>
      </c>
      <c r="L14" s="356">
        <v>0.5957</v>
      </c>
      <c r="M14" s="356">
        <v>1.04</v>
      </c>
      <c r="N14" s="176">
        <f t="shared" si="0"/>
        <v>0</v>
      </c>
      <c r="O14" s="598">
        <v>0</v>
      </c>
      <c r="P14" s="604">
        <f t="shared" si="1"/>
        <v>0</v>
      </c>
      <c r="Q14" s="594"/>
      <c r="R14" s="718">
        <v>0</v>
      </c>
      <c r="S14" s="717">
        <f t="shared" si="2"/>
        <v>0</v>
      </c>
      <c r="T14" s="690"/>
    </row>
    <row r="15" spans="1:20" ht="12.75">
      <c r="A15" s="50"/>
      <c r="B15" s="51"/>
      <c r="C15" s="178"/>
      <c r="D15" s="179"/>
      <c r="E15" s="180"/>
      <c r="F15" s="181"/>
      <c r="G15" s="181"/>
      <c r="H15" s="182"/>
      <c r="I15" s="174" t="s">
        <v>51</v>
      </c>
      <c r="J15" s="175">
        <v>0</v>
      </c>
      <c r="K15" s="356">
        <v>231.92</v>
      </c>
      <c r="L15" s="356">
        <v>0.5957</v>
      </c>
      <c r="M15" s="356">
        <v>1.04</v>
      </c>
      <c r="N15" s="176">
        <f t="shared" si="0"/>
        <v>0</v>
      </c>
      <c r="O15" s="598">
        <v>0</v>
      </c>
      <c r="P15" s="604">
        <f t="shared" si="1"/>
        <v>0</v>
      </c>
      <c r="Q15" s="594"/>
      <c r="R15" s="718">
        <v>0</v>
      </c>
      <c r="S15" s="717">
        <f t="shared" si="2"/>
        <v>0</v>
      </c>
      <c r="T15" s="690"/>
    </row>
    <row r="16" spans="1:20" ht="12.75">
      <c r="A16" s="50"/>
      <c r="B16" s="51"/>
      <c r="C16" s="178"/>
      <c r="D16" s="179"/>
      <c r="E16" s="180"/>
      <c r="F16" s="181"/>
      <c r="G16" s="181"/>
      <c r="H16" s="182"/>
      <c r="I16" s="174" t="s">
        <v>162</v>
      </c>
      <c r="J16" s="175">
        <v>380</v>
      </c>
      <c r="K16" s="356">
        <v>231.92</v>
      </c>
      <c r="L16" s="356">
        <v>1.1613</v>
      </c>
      <c r="M16" s="356">
        <v>1.04</v>
      </c>
      <c r="N16" s="176">
        <f t="shared" si="0"/>
        <v>106438.70065919998</v>
      </c>
      <c r="O16" s="598">
        <v>119</v>
      </c>
      <c r="P16" s="604">
        <f t="shared" si="1"/>
        <v>33332.11941696</v>
      </c>
      <c r="Q16" s="594"/>
      <c r="R16" s="718">
        <v>60</v>
      </c>
      <c r="S16" s="717">
        <f t="shared" si="2"/>
        <v>179</v>
      </c>
      <c r="T16" s="690"/>
    </row>
    <row r="17" spans="1:20" ht="12.75">
      <c r="A17" s="50"/>
      <c r="B17" s="51"/>
      <c r="C17" s="178"/>
      <c r="D17" s="179"/>
      <c r="E17" s="180"/>
      <c r="F17" s="181"/>
      <c r="G17" s="181"/>
      <c r="H17" s="620"/>
      <c r="I17" s="174" t="s">
        <v>52</v>
      </c>
      <c r="J17" s="175">
        <v>0</v>
      </c>
      <c r="K17" s="356">
        <v>231.92</v>
      </c>
      <c r="L17" s="356">
        <v>0.5957</v>
      </c>
      <c r="M17" s="356">
        <v>1.04</v>
      </c>
      <c r="N17" s="176">
        <f t="shared" si="0"/>
        <v>0</v>
      </c>
      <c r="O17" s="598">
        <v>0</v>
      </c>
      <c r="P17" s="604">
        <f t="shared" si="1"/>
        <v>0</v>
      </c>
      <c r="Q17" s="594"/>
      <c r="R17" s="718">
        <v>0</v>
      </c>
      <c r="S17" s="717">
        <f t="shared" si="2"/>
        <v>0</v>
      </c>
      <c r="T17" s="690"/>
    </row>
    <row r="18" spans="1:20" ht="41.25" customHeight="1">
      <c r="A18" s="50"/>
      <c r="B18" s="51"/>
      <c r="C18" s="178"/>
      <c r="D18" s="179"/>
      <c r="E18" s="180"/>
      <c r="F18" s="181"/>
      <c r="G18" s="181"/>
      <c r="H18" s="182"/>
      <c r="I18" s="183" t="s">
        <v>53</v>
      </c>
      <c r="J18" s="175">
        <v>0</v>
      </c>
      <c r="K18" s="356">
        <v>231.92</v>
      </c>
      <c r="L18" s="356">
        <v>2.5524</v>
      </c>
      <c r="M18" s="356">
        <v>1.04</v>
      </c>
      <c r="N18" s="176">
        <f t="shared" si="0"/>
        <v>0</v>
      </c>
      <c r="O18" s="598">
        <v>0</v>
      </c>
      <c r="P18" s="604">
        <f t="shared" si="1"/>
        <v>0</v>
      </c>
      <c r="Q18" s="594"/>
      <c r="R18" s="718">
        <v>0</v>
      </c>
      <c r="S18" s="717">
        <f t="shared" si="2"/>
        <v>0</v>
      </c>
      <c r="T18" s="690"/>
    </row>
    <row r="19" spans="1:20" ht="26.25" customHeight="1">
      <c r="A19" s="50"/>
      <c r="B19" s="51"/>
      <c r="C19" s="178"/>
      <c r="D19" s="179"/>
      <c r="E19" s="180"/>
      <c r="F19" s="181"/>
      <c r="G19" s="181"/>
      <c r="H19" s="182"/>
      <c r="I19" s="183" t="s">
        <v>54</v>
      </c>
      <c r="J19" s="175">
        <f>J20+J21+J22</f>
        <v>0</v>
      </c>
      <c r="K19" s="356">
        <v>231.92</v>
      </c>
      <c r="L19" s="356">
        <v>0.5957</v>
      </c>
      <c r="M19" s="356">
        <v>1.04</v>
      </c>
      <c r="N19" s="176">
        <f t="shared" si="0"/>
        <v>0</v>
      </c>
      <c r="O19" s="598">
        <v>0</v>
      </c>
      <c r="P19" s="604">
        <f t="shared" si="1"/>
        <v>0</v>
      </c>
      <c r="Q19" s="594"/>
      <c r="R19" s="718">
        <v>0</v>
      </c>
      <c r="S19" s="717">
        <f t="shared" si="2"/>
        <v>0</v>
      </c>
      <c r="T19" s="690"/>
    </row>
    <row r="20" spans="1:20" ht="12.75">
      <c r="A20" s="50"/>
      <c r="B20" s="51"/>
      <c r="C20" s="178"/>
      <c r="D20" s="179"/>
      <c r="E20" s="180"/>
      <c r="F20" s="181"/>
      <c r="G20" s="181"/>
      <c r="H20" s="182"/>
      <c r="I20" s="184" t="s">
        <v>179</v>
      </c>
      <c r="J20" s="185">
        <v>0</v>
      </c>
      <c r="K20" s="356">
        <v>231.92</v>
      </c>
      <c r="L20" s="357"/>
      <c r="M20" s="356">
        <v>1.04</v>
      </c>
      <c r="N20" s="176">
        <f t="shared" si="0"/>
        <v>0</v>
      </c>
      <c r="O20" s="598">
        <v>0</v>
      </c>
      <c r="P20" s="604">
        <f t="shared" si="1"/>
        <v>0</v>
      </c>
      <c r="Q20" s="594"/>
      <c r="R20" s="718">
        <v>0</v>
      </c>
      <c r="S20" s="717">
        <f t="shared" si="2"/>
        <v>0</v>
      </c>
      <c r="T20" s="690"/>
    </row>
    <row r="21" spans="1:20" ht="12.75">
      <c r="A21" s="50"/>
      <c r="B21" s="51"/>
      <c r="C21" s="178"/>
      <c r="D21" s="179"/>
      <c r="E21" s="180"/>
      <c r="F21" s="181"/>
      <c r="G21" s="181"/>
      <c r="H21" s="182"/>
      <c r="I21" s="184" t="s">
        <v>180</v>
      </c>
      <c r="J21" s="185">
        <v>0</v>
      </c>
      <c r="K21" s="356">
        <v>231.92</v>
      </c>
      <c r="L21" s="357"/>
      <c r="M21" s="356">
        <v>1.04</v>
      </c>
      <c r="N21" s="176">
        <f t="shared" si="0"/>
        <v>0</v>
      </c>
      <c r="O21" s="598">
        <v>0</v>
      </c>
      <c r="P21" s="604">
        <f t="shared" si="1"/>
        <v>0</v>
      </c>
      <c r="Q21" s="594"/>
      <c r="R21" s="718">
        <v>0</v>
      </c>
      <c r="S21" s="717">
        <f t="shared" si="2"/>
        <v>0</v>
      </c>
      <c r="T21" s="690"/>
    </row>
    <row r="22" spans="1:20" ht="12.75">
      <c r="A22" s="50"/>
      <c r="B22" s="51"/>
      <c r="C22" s="178"/>
      <c r="D22" s="179"/>
      <c r="E22" s="180"/>
      <c r="F22" s="181"/>
      <c r="G22" s="181"/>
      <c r="H22" s="182"/>
      <c r="I22" s="184" t="s">
        <v>181</v>
      </c>
      <c r="J22" s="185">
        <v>0</v>
      </c>
      <c r="K22" s="356">
        <v>231.92</v>
      </c>
      <c r="L22" s="357"/>
      <c r="M22" s="356">
        <v>1.04</v>
      </c>
      <c r="N22" s="176">
        <f t="shared" si="0"/>
        <v>0</v>
      </c>
      <c r="O22" s="598">
        <v>0</v>
      </c>
      <c r="P22" s="604">
        <f t="shared" si="1"/>
        <v>0</v>
      </c>
      <c r="Q22" s="594"/>
      <c r="R22" s="718">
        <v>0</v>
      </c>
      <c r="S22" s="717">
        <f t="shared" si="2"/>
        <v>0</v>
      </c>
      <c r="T22" s="690"/>
    </row>
    <row r="23" spans="1:20" ht="12.75">
      <c r="A23" s="50"/>
      <c r="B23" s="51"/>
      <c r="C23" s="178"/>
      <c r="D23" s="179"/>
      <c r="E23" s="180"/>
      <c r="F23" s="181"/>
      <c r="G23" s="181"/>
      <c r="H23" s="182"/>
      <c r="I23" s="183" t="s">
        <v>121</v>
      </c>
      <c r="J23" s="175">
        <v>0</v>
      </c>
      <c r="K23" s="356">
        <v>231.92</v>
      </c>
      <c r="L23" s="356">
        <v>1</v>
      </c>
      <c r="M23" s="356">
        <v>1.04</v>
      </c>
      <c r="N23" s="176">
        <f t="shared" si="0"/>
        <v>0</v>
      </c>
      <c r="O23" s="598">
        <v>0</v>
      </c>
      <c r="P23" s="604">
        <f t="shared" si="1"/>
        <v>0</v>
      </c>
      <c r="Q23" s="594"/>
      <c r="R23" s="718">
        <v>0</v>
      </c>
      <c r="S23" s="717">
        <f t="shared" si="2"/>
        <v>0</v>
      </c>
      <c r="T23" s="690"/>
    </row>
    <row r="24" spans="1:20" ht="12.75">
      <c r="A24" s="50"/>
      <c r="B24" s="51"/>
      <c r="C24" s="178"/>
      <c r="D24" s="179"/>
      <c r="E24" s="180"/>
      <c r="F24" s="181"/>
      <c r="G24" s="181"/>
      <c r="H24" s="182"/>
      <c r="I24" s="174" t="s">
        <v>55</v>
      </c>
      <c r="J24" s="175">
        <v>1300</v>
      </c>
      <c r="K24" s="356">
        <v>231.92</v>
      </c>
      <c r="L24" s="356">
        <v>2.5454</v>
      </c>
      <c r="M24" s="356">
        <v>1.04</v>
      </c>
      <c r="N24" s="176">
        <f t="shared" si="0"/>
        <v>798125.035136</v>
      </c>
      <c r="O24" s="598">
        <v>329</v>
      </c>
      <c r="P24" s="604">
        <f t="shared" si="1"/>
        <v>201987.02812288</v>
      </c>
      <c r="Q24" s="594"/>
      <c r="R24" s="718">
        <v>298</v>
      </c>
      <c r="S24" s="717">
        <f t="shared" si="2"/>
        <v>627</v>
      </c>
      <c r="T24" s="690"/>
    </row>
    <row r="25" spans="1:20" ht="12.75">
      <c r="A25" s="50"/>
      <c r="B25" s="51"/>
      <c r="C25" s="178"/>
      <c r="D25" s="179"/>
      <c r="E25" s="180"/>
      <c r="F25" s="181"/>
      <c r="G25" s="181"/>
      <c r="H25" s="182"/>
      <c r="I25" s="174" t="s">
        <v>56</v>
      </c>
      <c r="J25" s="175">
        <v>40</v>
      </c>
      <c r="K25" s="356">
        <v>231.92</v>
      </c>
      <c r="L25" s="356">
        <v>2.5454</v>
      </c>
      <c r="M25" s="356">
        <v>1.04</v>
      </c>
      <c r="N25" s="176">
        <f t="shared" si="0"/>
        <v>24557.6933888</v>
      </c>
      <c r="O25" s="598">
        <v>40</v>
      </c>
      <c r="P25" s="604">
        <f t="shared" si="1"/>
        <v>24557.693388800002</v>
      </c>
      <c r="Q25" s="594"/>
      <c r="R25" s="718">
        <v>0</v>
      </c>
      <c r="S25" s="717">
        <f t="shared" si="2"/>
        <v>40</v>
      </c>
      <c r="T25" s="690"/>
    </row>
    <row r="26" spans="1:20" ht="12.75">
      <c r="A26" s="50"/>
      <c r="B26" s="51"/>
      <c r="C26" s="178"/>
      <c r="D26" s="179"/>
      <c r="E26" s="180"/>
      <c r="F26" s="181"/>
      <c r="G26" s="181"/>
      <c r="H26" s="182"/>
      <c r="I26" s="14" t="s">
        <v>314</v>
      </c>
      <c r="J26" s="175">
        <v>231</v>
      </c>
      <c r="K26" s="356">
        <v>231.92</v>
      </c>
      <c r="L26" s="356">
        <v>0.5957</v>
      </c>
      <c r="M26" s="356">
        <v>1.04</v>
      </c>
      <c r="N26" s="176">
        <f t="shared" si="0"/>
        <v>33190.295698559996</v>
      </c>
      <c r="O26" s="598">
        <v>219</v>
      </c>
      <c r="P26" s="604">
        <f t="shared" si="1"/>
        <v>31466.124493440002</v>
      </c>
      <c r="Q26" s="594"/>
      <c r="R26" s="718">
        <v>9</v>
      </c>
      <c r="S26" s="717">
        <f t="shared" si="2"/>
        <v>228</v>
      </c>
      <c r="T26" s="690"/>
    </row>
    <row r="27" spans="1:20" ht="12.75">
      <c r="A27" s="50"/>
      <c r="B27" s="51"/>
      <c r="C27" s="178"/>
      <c r="D27" s="179"/>
      <c r="E27" s="180"/>
      <c r="F27" s="181"/>
      <c r="G27" s="181"/>
      <c r="H27" s="182"/>
      <c r="I27" s="174"/>
      <c r="J27" s="175">
        <v>0</v>
      </c>
      <c r="K27" s="356">
        <v>231.92</v>
      </c>
      <c r="L27" s="356">
        <v>0.5957</v>
      </c>
      <c r="M27" s="356">
        <v>1.04</v>
      </c>
      <c r="N27" s="176">
        <f t="shared" si="0"/>
        <v>0</v>
      </c>
      <c r="O27" s="598">
        <v>0</v>
      </c>
      <c r="P27" s="604">
        <f t="shared" si="1"/>
        <v>0</v>
      </c>
      <c r="Q27" s="594"/>
      <c r="R27" s="718">
        <v>0</v>
      </c>
      <c r="S27" s="717">
        <f t="shared" si="2"/>
        <v>0</v>
      </c>
      <c r="T27" s="690"/>
    </row>
    <row r="28" spans="1:20" ht="12.75">
      <c r="A28" s="50"/>
      <c r="B28" s="51"/>
      <c r="C28" s="178"/>
      <c r="D28" s="179"/>
      <c r="E28" s="180"/>
      <c r="F28" s="181"/>
      <c r="G28" s="181"/>
      <c r="H28" s="182"/>
      <c r="I28" s="174"/>
      <c r="J28" s="175">
        <v>0</v>
      </c>
      <c r="K28" s="356">
        <v>231.92</v>
      </c>
      <c r="L28" s="356">
        <v>0.5957</v>
      </c>
      <c r="M28" s="356">
        <v>1.04</v>
      </c>
      <c r="N28" s="176">
        <f t="shared" si="0"/>
        <v>0</v>
      </c>
      <c r="O28" s="598">
        <v>0</v>
      </c>
      <c r="P28" s="604">
        <f t="shared" si="1"/>
        <v>0</v>
      </c>
      <c r="Q28" s="594"/>
      <c r="R28" s="718">
        <v>0</v>
      </c>
      <c r="S28" s="717">
        <f t="shared" si="2"/>
        <v>0</v>
      </c>
      <c r="T28" s="690"/>
    </row>
    <row r="29" spans="1:20" ht="12.75">
      <c r="A29" s="50"/>
      <c r="B29" s="51"/>
      <c r="C29" s="178"/>
      <c r="D29" s="179"/>
      <c r="E29" s="180"/>
      <c r="F29" s="181"/>
      <c r="G29" s="181"/>
      <c r="H29" s="182"/>
      <c r="I29" s="174" t="s">
        <v>60</v>
      </c>
      <c r="J29" s="175">
        <v>280</v>
      </c>
      <c r="K29" s="356">
        <v>231.92</v>
      </c>
      <c r="L29" s="508">
        <v>1.7275</v>
      </c>
      <c r="M29" s="356">
        <v>1.04</v>
      </c>
      <c r="N29" s="176">
        <f t="shared" si="0"/>
        <v>116666.89216</v>
      </c>
      <c r="O29" s="598">
        <v>83</v>
      </c>
      <c r="P29" s="604">
        <f t="shared" si="1"/>
        <v>34583.400175999996</v>
      </c>
      <c r="Q29" s="594"/>
      <c r="R29" s="718">
        <v>54</v>
      </c>
      <c r="S29" s="717">
        <f t="shared" si="2"/>
        <v>137</v>
      </c>
      <c r="T29" s="690"/>
    </row>
    <row r="30" spans="1:20" ht="12.75">
      <c r="A30" s="50"/>
      <c r="B30" s="51"/>
      <c r="C30" s="178"/>
      <c r="D30" s="179"/>
      <c r="E30" s="180"/>
      <c r="F30" s="181"/>
      <c r="G30" s="181"/>
      <c r="H30" s="182"/>
      <c r="I30" s="174" t="s">
        <v>50</v>
      </c>
      <c r="J30" s="175">
        <v>200</v>
      </c>
      <c r="K30" s="356">
        <v>231.92</v>
      </c>
      <c r="L30" s="508">
        <v>1.7275</v>
      </c>
      <c r="M30" s="356">
        <v>1.04</v>
      </c>
      <c r="N30" s="176">
        <f t="shared" si="0"/>
        <v>83333.49440000001</v>
      </c>
      <c r="O30" s="598">
        <v>59</v>
      </c>
      <c r="P30" s="604">
        <f t="shared" si="1"/>
        <v>24583.380848</v>
      </c>
      <c r="Q30" s="594"/>
      <c r="R30" s="718">
        <v>40</v>
      </c>
      <c r="S30" s="717">
        <f t="shared" si="2"/>
        <v>99</v>
      </c>
      <c r="T30" s="690"/>
    </row>
    <row r="31" spans="1:20" ht="12.75">
      <c r="A31" s="50"/>
      <c r="B31" s="51"/>
      <c r="C31" s="178"/>
      <c r="D31" s="179"/>
      <c r="E31" s="180"/>
      <c r="F31" s="181"/>
      <c r="G31" s="181"/>
      <c r="H31" s="182"/>
      <c r="I31" s="174" t="s">
        <v>62</v>
      </c>
      <c r="J31" s="175">
        <v>0</v>
      </c>
      <c r="K31" s="356">
        <v>231.92</v>
      </c>
      <c r="L31" s="508">
        <v>1.7275</v>
      </c>
      <c r="M31" s="356">
        <v>1.04</v>
      </c>
      <c r="N31" s="176">
        <f t="shared" si="0"/>
        <v>0</v>
      </c>
      <c r="O31" s="598">
        <v>0</v>
      </c>
      <c r="P31" s="604">
        <f t="shared" si="1"/>
        <v>0</v>
      </c>
      <c r="Q31" s="594"/>
      <c r="R31" s="718">
        <v>0</v>
      </c>
      <c r="S31" s="717">
        <f t="shared" si="2"/>
        <v>0</v>
      </c>
      <c r="T31" s="690"/>
    </row>
    <row r="32" spans="1:20" ht="12.75">
      <c r="A32" s="50"/>
      <c r="B32" s="51"/>
      <c r="C32" s="178"/>
      <c r="D32" s="179"/>
      <c r="E32" s="180"/>
      <c r="F32" s="181"/>
      <c r="G32" s="181"/>
      <c r="H32" s="182"/>
      <c r="I32" s="174" t="s">
        <v>63</v>
      </c>
      <c r="J32" s="175">
        <v>10</v>
      </c>
      <c r="K32" s="356">
        <v>231.92</v>
      </c>
      <c r="L32" s="508">
        <v>1.7275</v>
      </c>
      <c r="M32" s="356">
        <v>1.04</v>
      </c>
      <c r="N32" s="176">
        <f t="shared" si="0"/>
        <v>4166.67472</v>
      </c>
      <c r="O32" s="598">
        <v>2</v>
      </c>
      <c r="P32" s="604">
        <f t="shared" si="1"/>
        <v>833.334944</v>
      </c>
      <c r="Q32" s="594"/>
      <c r="R32" s="718">
        <v>1</v>
      </c>
      <c r="S32" s="717">
        <f t="shared" si="2"/>
        <v>3</v>
      </c>
      <c r="T32" s="690"/>
    </row>
    <row r="33" spans="1:20" ht="17.25">
      <c r="A33" s="50"/>
      <c r="B33" s="51"/>
      <c r="C33" s="178"/>
      <c r="D33" s="179"/>
      <c r="E33" s="180"/>
      <c r="F33" s="181"/>
      <c r="G33" s="181"/>
      <c r="H33" s="182"/>
      <c r="I33" s="15" t="s">
        <v>269</v>
      </c>
      <c r="J33" s="175">
        <v>30</v>
      </c>
      <c r="K33" s="356">
        <v>231.92</v>
      </c>
      <c r="L33" s="358">
        <v>1</v>
      </c>
      <c r="M33" s="356">
        <v>1.04</v>
      </c>
      <c r="N33" s="176">
        <f t="shared" si="0"/>
        <v>7235.9039999999995</v>
      </c>
      <c r="O33" s="598">
        <v>0</v>
      </c>
      <c r="P33" s="604">
        <f t="shared" si="1"/>
        <v>0</v>
      </c>
      <c r="Q33" s="594"/>
      <c r="R33" s="718">
        <v>30</v>
      </c>
      <c r="S33" s="717">
        <f t="shared" si="2"/>
        <v>30</v>
      </c>
      <c r="T33" s="690"/>
    </row>
    <row r="34" spans="1:20" ht="12.75">
      <c r="A34" s="50"/>
      <c r="B34" s="51"/>
      <c r="C34" s="178"/>
      <c r="D34" s="179"/>
      <c r="E34" s="180"/>
      <c r="F34" s="181"/>
      <c r="G34" s="181"/>
      <c r="H34" s="182"/>
      <c r="I34" s="174"/>
      <c r="J34" s="175">
        <v>0</v>
      </c>
      <c r="K34" s="356">
        <v>231.92</v>
      </c>
      <c r="L34" s="358">
        <v>1</v>
      </c>
      <c r="M34" s="356">
        <v>1.04</v>
      </c>
      <c r="N34" s="176">
        <f t="shared" si="0"/>
        <v>0</v>
      </c>
      <c r="O34" s="598">
        <v>0</v>
      </c>
      <c r="P34" s="604">
        <f t="shared" si="1"/>
        <v>0</v>
      </c>
      <c r="Q34" s="594"/>
      <c r="R34" s="718">
        <v>0</v>
      </c>
      <c r="S34" s="717">
        <f t="shared" si="2"/>
        <v>0</v>
      </c>
      <c r="T34" s="690"/>
    </row>
    <row r="35" spans="1:20" ht="17.25">
      <c r="A35" s="50"/>
      <c r="B35" s="51"/>
      <c r="C35" s="178"/>
      <c r="D35" s="179"/>
      <c r="E35" s="180"/>
      <c r="F35" s="181"/>
      <c r="G35" s="181"/>
      <c r="H35" s="182"/>
      <c r="I35" s="15" t="s">
        <v>268</v>
      </c>
      <c r="J35" s="175">
        <v>600</v>
      </c>
      <c r="K35" s="356">
        <v>231.92</v>
      </c>
      <c r="L35" s="358">
        <v>1</v>
      </c>
      <c r="M35" s="356">
        <v>1.04</v>
      </c>
      <c r="N35" s="176">
        <f t="shared" si="0"/>
        <v>144718.08000000002</v>
      </c>
      <c r="O35" s="598">
        <v>312</v>
      </c>
      <c r="P35" s="604">
        <f t="shared" si="1"/>
        <v>75253.4016</v>
      </c>
      <c r="Q35" s="594"/>
      <c r="R35" s="718">
        <v>288</v>
      </c>
      <c r="S35" s="717">
        <f t="shared" si="2"/>
        <v>600</v>
      </c>
      <c r="T35" s="690"/>
    </row>
    <row r="36" spans="1:20" ht="12.75">
      <c r="A36" s="50"/>
      <c r="B36" s="51"/>
      <c r="C36" s="178"/>
      <c r="D36" s="179"/>
      <c r="E36" s="180"/>
      <c r="F36" s="181"/>
      <c r="G36" s="181"/>
      <c r="H36" s="182"/>
      <c r="I36" s="174"/>
      <c r="J36" s="175">
        <v>0</v>
      </c>
      <c r="K36" s="356">
        <v>231.92</v>
      </c>
      <c r="L36" s="358">
        <v>1</v>
      </c>
      <c r="M36" s="356">
        <v>1.04</v>
      </c>
      <c r="N36" s="176">
        <f t="shared" si="0"/>
        <v>0</v>
      </c>
      <c r="O36" s="598">
        <v>0</v>
      </c>
      <c r="P36" s="604">
        <f t="shared" si="1"/>
        <v>0</v>
      </c>
      <c r="Q36" s="594"/>
      <c r="R36" s="718">
        <v>0</v>
      </c>
      <c r="S36" s="717">
        <f t="shared" si="2"/>
        <v>0</v>
      </c>
      <c r="T36" s="690"/>
    </row>
    <row r="37" spans="1:20" ht="12.75">
      <c r="A37" s="50"/>
      <c r="B37" s="51"/>
      <c r="C37" s="178"/>
      <c r="D37" s="179"/>
      <c r="E37" s="180"/>
      <c r="F37" s="181"/>
      <c r="G37" s="181"/>
      <c r="H37" s="182"/>
      <c r="I37" s="174"/>
      <c r="J37" s="175">
        <v>0</v>
      </c>
      <c r="K37" s="356">
        <v>231.92</v>
      </c>
      <c r="L37" s="358">
        <v>1</v>
      </c>
      <c r="M37" s="356">
        <v>1.04</v>
      </c>
      <c r="N37" s="176">
        <f t="shared" si="0"/>
        <v>0</v>
      </c>
      <c r="O37" s="598">
        <v>0</v>
      </c>
      <c r="P37" s="604">
        <f t="shared" si="1"/>
        <v>0</v>
      </c>
      <c r="Q37" s="594"/>
      <c r="R37" s="718">
        <v>0</v>
      </c>
      <c r="S37" s="717">
        <f t="shared" si="2"/>
        <v>0</v>
      </c>
      <c r="T37" s="690"/>
    </row>
    <row r="38" spans="1:20" ht="12.75">
      <c r="A38" s="50"/>
      <c r="B38" s="51"/>
      <c r="C38" s="178"/>
      <c r="D38" s="179"/>
      <c r="E38" s="180"/>
      <c r="F38" s="181"/>
      <c r="G38" s="181"/>
      <c r="H38" s="182"/>
      <c r="I38" s="14" t="s">
        <v>69</v>
      </c>
      <c r="J38" s="175">
        <v>15</v>
      </c>
      <c r="K38" s="356">
        <v>231.92</v>
      </c>
      <c r="L38" s="358">
        <v>1</v>
      </c>
      <c r="M38" s="356">
        <v>1.04</v>
      </c>
      <c r="N38" s="176">
        <f t="shared" si="0"/>
        <v>3617.9519999999998</v>
      </c>
      <c r="O38" s="598">
        <v>0</v>
      </c>
      <c r="P38" s="604">
        <f t="shared" si="1"/>
        <v>0</v>
      </c>
      <c r="Q38" s="594"/>
      <c r="R38" s="718">
        <v>15</v>
      </c>
      <c r="S38" s="717">
        <f t="shared" si="2"/>
        <v>15</v>
      </c>
      <c r="T38" s="690"/>
    </row>
    <row r="39" spans="1:20" ht="12.75">
      <c r="A39" s="50"/>
      <c r="B39" s="51"/>
      <c r="C39" s="178"/>
      <c r="D39" s="179"/>
      <c r="E39" s="180"/>
      <c r="F39" s="181"/>
      <c r="G39" s="181"/>
      <c r="H39" s="182"/>
      <c r="I39" s="174"/>
      <c r="J39" s="175">
        <v>0</v>
      </c>
      <c r="K39" s="356">
        <v>231.92</v>
      </c>
      <c r="L39" s="358">
        <v>1</v>
      </c>
      <c r="M39" s="356">
        <v>1.04</v>
      </c>
      <c r="N39" s="176">
        <f t="shared" si="0"/>
        <v>0</v>
      </c>
      <c r="O39" s="598">
        <v>0</v>
      </c>
      <c r="P39" s="604">
        <f t="shared" si="1"/>
        <v>0</v>
      </c>
      <c r="Q39" s="594"/>
      <c r="R39" s="718">
        <v>0</v>
      </c>
      <c r="S39" s="717">
        <f t="shared" si="2"/>
        <v>0</v>
      </c>
      <c r="T39" s="690"/>
    </row>
    <row r="40" spans="1:20" ht="12.75">
      <c r="A40" s="50"/>
      <c r="B40" s="51"/>
      <c r="C40" s="178"/>
      <c r="D40" s="179"/>
      <c r="E40" s="180"/>
      <c r="F40" s="181"/>
      <c r="G40" s="181"/>
      <c r="H40" s="182"/>
      <c r="I40" s="562" t="s">
        <v>207</v>
      </c>
      <c r="J40" s="175">
        <v>3865</v>
      </c>
      <c r="K40" s="356">
        <v>231.92</v>
      </c>
      <c r="L40" s="356">
        <v>0.5321</v>
      </c>
      <c r="M40" s="356">
        <v>1.04</v>
      </c>
      <c r="N40" s="176">
        <f t="shared" si="0"/>
        <v>496037.25878720003</v>
      </c>
      <c r="O40" s="598">
        <v>453</v>
      </c>
      <c r="P40" s="604">
        <f t="shared" si="1"/>
        <v>58138.39022784</v>
      </c>
      <c r="Q40" s="594"/>
      <c r="R40" s="718">
        <v>3412</v>
      </c>
      <c r="S40" s="717">
        <f t="shared" si="2"/>
        <v>3865</v>
      </c>
      <c r="T40" s="690"/>
    </row>
    <row r="41" spans="1:20" ht="12.75">
      <c r="A41" s="50"/>
      <c r="B41" s="51"/>
      <c r="C41" s="178"/>
      <c r="D41" s="179"/>
      <c r="E41" s="180"/>
      <c r="F41" s="181"/>
      <c r="G41" s="181"/>
      <c r="H41" s="182"/>
      <c r="I41" s="241"/>
      <c r="J41" s="175">
        <v>0</v>
      </c>
      <c r="K41" s="356">
        <v>231.92</v>
      </c>
      <c r="L41" s="356">
        <v>0.5321</v>
      </c>
      <c r="M41" s="356">
        <v>1.04</v>
      </c>
      <c r="N41" s="176">
        <f t="shared" si="0"/>
        <v>0</v>
      </c>
      <c r="O41" s="598">
        <v>0</v>
      </c>
      <c r="P41" s="604">
        <f t="shared" si="1"/>
        <v>0</v>
      </c>
      <c r="Q41" s="594"/>
      <c r="R41" s="718">
        <v>0</v>
      </c>
      <c r="S41" s="717">
        <f t="shared" si="2"/>
        <v>0</v>
      </c>
      <c r="T41" s="690"/>
    </row>
    <row r="42" spans="1:20" ht="12.75">
      <c r="A42" s="61"/>
      <c r="B42" s="62"/>
      <c r="C42" s="187"/>
      <c r="D42" s="188"/>
      <c r="E42" s="189"/>
      <c r="F42" s="190"/>
      <c r="G42" s="190"/>
      <c r="H42" s="191"/>
      <c r="I42" s="241"/>
      <c r="J42" s="175">
        <v>0</v>
      </c>
      <c r="K42" s="356">
        <v>231.92</v>
      </c>
      <c r="L42" s="356">
        <v>0.5321</v>
      </c>
      <c r="M42" s="356">
        <v>1.04</v>
      </c>
      <c r="N42" s="176">
        <f t="shared" si="0"/>
        <v>0</v>
      </c>
      <c r="O42" s="598">
        <v>0</v>
      </c>
      <c r="P42" s="604">
        <f t="shared" si="1"/>
        <v>0</v>
      </c>
      <c r="Q42" s="594"/>
      <c r="R42" s="718">
        <v>0</v>
      </c>
      <c r="S42" s="717">
        <f t="shared" si="2"/>
        <v>0</v>
      </c>
      <c r="T42" s="690"/>
    </row>
    <row r="43" spans="1:20" ht="13.5" thickBot="1">
      <c r="A43" s="67"/>
      <c r="B43" s="68"/>
      <c r="C43" s="193"/>
      <c r="D43" s="194"/>
      <c r="E43" s="195"/>
      <c r="F43" s="196"/>
      <c r="G43" s="196"/>
      <c r="H43" s="197"/>
      <c r="I43" s="241"/>
      <c r="J43" s="175">
        <v>0</v>
      </c>
      <c r="K43" s="356">
        <v>231.92</v>
      </c>
      <c r="L43" s="356">
        <v>0.5321</v>
      </c>
      <c r="M43" s="356">
        <v>1.04</v>
      </c>
      <c r="N43" s="176">
        <f t="shared" si="0"/>
        <v>0</v>
      </c>
      <c r="O43" s="598">
        <v>0</v>
      </c>
      <c r="P43" s="604">
        <f t="shared" si="1"/>
        <v>0</v>
      </c>
      <c r="Q43" s="594"/>
      <c r="R43" s="718">
        <v>0</v>
      </c>
      <c r="S43" s="717">
        <f t="shared" si="2"/>
        <v>0</v>
      </c>
      <c r="T43" s="690"/>
    </row>
    <row r="44" spans="1:20" ht="123.75">
      <c r="A44" s="73" t="s">
        <v>0</v>
      </c>
      <c r="B44" s="74" t="s">
        <v>4</v>
      </c>
      <c r="C44" s="112" t="s">
        <v>173</v>
      </c>
      <c r="D44" s="106" t="s">
        <v>6</v>
      </c>
      <c r="E44" s="108" t="s">
        <v>169</v>
      </c>
      <c r="F44" s="242" t="s">
        <v>252</v>
      </c>
      <c r="G44" s="243" t="s">
        <v>256</v>
      </c>
      <c r="H44" s="244" t="s">
        <v>245</v>
      </c>
      <c r="I44" s="13"/>
      <c r="J44" s="29">
        <f>J45+J46+J47+J48+J49+J50+J51+J52+J53+J54+J55+J56+J57+J58+J59+J60+J61+J62+J64+J66+J67+J68+J69+J70+J71+J72+J74+J75+J76+J77+J78+J79+J80+J81+J82+J83+J84+J85+J86+J87+J88+J89+J90+J91+J92+J93+J94+J95+J96+J97+J98+J73+J65+J63</f>
        <v>122444</v>
      </c>
      <c r="K44" s="359"/>
      <c r="L44" s="360"/>
      <c r="M44" s="360"/>
      <c r="N44" s="41">
        <f>N45+N46+N47+N48+N49+N50+N51+N52+N53+N54+N55+N56+N57+N58+N59+N60+N61+N62+N64+N66+N67+N68+N69+N70+N71+N72+N74+N75+N76+N77+N78+N79+N80+N81+N82+N83+N84+N85+N86+N87+N88+N89+N90+N91+N92+N93+N94+N95+N96+N97+N98+N73+N65+N63</f>
        <v>24928027.30866242</v>
      </c>
      <c r="O44" s="254">
        <f>O45+O46+O47+O48+O49+O50+O51+O52+O53+O54+O55+O56+O57+O58+O59+O60+O61+O62+O64+O66+O67+O68+O69+O70+O71+O72+O74+O75+O76+O77+O78+O79+O80+O81+O82+O83+O84+O85+O86+O87+O88+O89+O90+O91+O92+O93+O94+O95+O96+O97+O98+O73+O65+O63</f>
        <v>43541</v>
      </c>
      <c r="P44" s="38">
        <f>P45+P46+P47+P48+P49+P50+P51+P52+P53+P54+P55+P56+P57+P58+P59+P60+P61+P62+P64+P66+P67+P68+P69+P70+P71+P72+P74+P75+P76+P77+P78+P79+P80+P81+P82+P83+P84+P85+P86+P87+P88+P89+P90+P91+P92+P93+P94+P95+P96+P97+P98+P73+P65+P63</f>
        <v>7523104.488230242</v>
      </c>
      <c r="Q44" s="592">
        <f>O44*100/J44</f>
        <v>35.55992943713044</v>
      </c>
      <c r="R44" s="687">
        <f>R45+R46+R47+R48+R49+R50+R51+R52+R53+R54+R55+R56+R57+R58+R59+R60+R61+R62+R64+R66+R67+R68+R69+R70+R71+R72+R74+R75+R76+R77+R78+R79+R80+R81+R82+R83+R84+R85+R86+R87+R88+R89+R90+R91+R92+R93+R94+R95+R96+R97+R98+R73+R65+R63</f>
        <v>38154</v>
      </c>
      <c r="S44" s="688">
        <f>O44+R44</f>
        <v>81695</v>
      </c>
      <c r="T44" s="700">
        <f>S44*100/J44</f>
        <v>66.7202966253961</v>
      </c>
    </row>
    <row r="45" spans="1:20" ht="12.75">
      <c r="A45" s="50"/>
      <c r="B45" s="51"/>
      <c r="C45" s="178"/>
      <c r="D45" s="179"/>
      <c r="E45" s="201"/>
      <c r="F45" s="181"/>
      <c r="G45" s="202"/>
      <c r="H45" s="182"/>
      <c r="I45" s="174" t="s">
        <v>78</v>
      </c>
      <c r="J45" s="175">
        <v>863</v>
      </c>
      <c r="K45" s="356">
        <v>234.91</v>
      </c>
      <c r="L45" s="356">
        <v>1</v>
      </c>
      <c r="M45" s="356">
        <v>1.04</v>
      </c>
      <c r="N45" s="203">
        <f>J45*K45*L45*M45</f>
        <v>210836.4232</v>
      </c>
      <c r="O45" s="598">
        <v>220</v>
      </c>
      <c r="P45" s="604">
        <f>K45*L45*O45*M45</f>
        <v>53747.407999999996</v>
      </c>
      <c r="Q45" s="594"/>
      <c r="R45" s="689">
        <v>177</v>
      </c>
      <c r="S45" s="291">
        <f>O45+R45</f>
        <v>397</v>
      </c>
      <c r="T45" s="690"/>
    </row>
    <row r="46" spans="1:20" ht="12.75">
      <c r="A46" s="50"/>
      <c r="B46" s="51"/>
      <c r="C46" s="178"/>
      <c r="D46" s="179"/>
      <c r="E46" s="201"/>
      <c r="F46" s="181"/>
      <c r="G46" s="202"/>
      <c r="H46" s="182"/>
      <c r="I46" s="174" t="s">
        <v>183</v>
      </c>
      <c r="J46" s="175">
        <v>0</v>
      </c>
      <c r="K46" s="356">
        <v>234.91</v>
      </c>
      <c r="L46" s="356">
        <v>4.8251</v>
      </c>
      <c r="M46" s="356">
        <v>1.04</v>
      </c>
      <c r="N46" s="203">
        <f aca="true" t="shared" si="3" ref="N46:N102">J46*K46*L46*M46</f>
        <v>0</v>
      </c>
      <c r="O46" s="598">
        <v>0</v>
      </c>
      <c r="P46" s="604">
        <f aca="true" t="shared" si="4" ref="P46:P102">K46*L46*O46*M46</f>
        <v>0</v>
      </c>
      <c r="Q46" s="594"/>
      <c r="R46" s="689">
        <v>0</v>
      </c>
      <c r="S46" s="291">
        <f aca="true" t="shared" si="5" ref="S46:S102">O46+R46</f>
        <v>0</v>
      </c>
      <c r="T46" s="690"/>
    </row>
    <row r="47" spans="1:20" ht="12.75">
      <c r="A47" s="50"/>
      <c r="B47" s="51"/>
      <c r="C47" s="178"/>
      <c r="D47" s="179"/>
      <c r="E47" s="201"/>
      <c r="F47" s="181"/>
      <c r="G47" s="202"/>
      <c r="H47" s="182"/>
      <c r="I47" s="174" t="s">
        <v>182</v>
      </c>
      <c r="J47" s="175">
        <v>0</v>
      </c>
      <c r="K47" s="356">
        <v>234.91</v>
      </c>
      <c r="L47" s="356">
        <v>1</v>
      </c>
      <c r="M47" s="356">
        <v>1.04</v>
      </c>
      <c r="N47" s="203">
        <f t="shared" si="3"/>
        <v>0</v>
      </c>
      <c r="O47" s="598">
        <v>0</v>
      </c>
      <c r="P47" s="604">
        <f t="shared" si="4"/>
        <v>0</v>
      </c>
      <c r="Q47" s="594"/>
      <c r="R47" s="689">
        <v>0</v>
      </c>
      <c r="S47" s="291">
        <f t="shared" si="5"/>
        <v>0</v>
      </c>
      <c r="T47" s="690"/>
    </row>
    <row r="48" spans="1:20" ht="12.75">
      <c r="A48" s="50"/>
      <c r="B48" s="51"/>
      <c r="C48" s="178"/>
      <c r="D48" s="179"/>
      <c r="E48" s="201"/>
      <c r="F48" s="181"/>
      <c r="G48" s="202"/>
      <c r="H48" s="182"/>
      <c r="I48" s="174" t="s">
        <v>79</v>
      </c>
      <c r="J48" s="175">
        <v>39522</v>
      </c>
      <c r="K48" s="356">
        <v>234.91</v>
      </c>
      <c r="L48" s="356">
        <v>0.3222</v>
      </c>
      <c r="M48" s="356">
        <v>1.04</v>
      </c>
      <c r="N48" s="203">
        <f t="shared" si="3"/>
        <v>3110994.86364576</v>
      </c>
      <c r="O48" s="598">
        <v>17055</v>
      </c>
      <c r="P48" s="604">
        <f t="shared" si="4"/>
        <v>1342493.2290744</v>
      </c>
      <c r="Q48" s="594"/>
      <c r="R48" s="689">
        <v>10150</v>
      </c>
      <c r="S48" s="291">
        <f t="shared" si="5"/>
        <v>27205</v>
      </c>
      <c r="T48" s="690"/>
    </row>
    <row r="49" spans="1:20" ht="12.75">
      <c r="A49" s="50"/>
      <c r="B49" s="51"/>
      <c r="C49" s="178"/>
      <c r="D49" s="179"/>
      <c r="E49" s="201"/>
      <c r="F49" s="181"/>
      <c r="G49" s="202"/>
      <c r="H49" s="182"/>
      <c r="I49" s="174" t="s">
        <v>184</v>
      </c>
      <c r="J49" s="175">
        <v>4030</v>
      </c>
      <c r="K49" s="356">
        <v>234.91</v>
      </c>
      <c r="L49" s="356">
        <v>0.2369</v>
      </c>
      <c r="M49" s="356">
        <v>1.04</v>
      </c>
      <c r="N49" s="203">
        <f t="shared" si="3"/>
        <v>233241.0302248</v>
      </c>
      <c r="O49" s="598">
        <v>2470</v>
      </c>
      <c r="P49" s="604">
        <f t="shared" si="4"/>
        <v>142954.1798152</v>
      </c>
      <c r="Q49" s="594"/>
      <c r="R49" s="689">
        <v>1226</v>
      </c>
      <c r="S49" s="291">
        <f t="shared" si="5"/>
        <v>3696</v>
      </c>
      <c r="T49" s="690"/>
    </row>
    <row r="50" spans="1:20" ht="12.75">
      <c r="A50" s="50"/>
      <c r="B50" s="51"/>
      <c r="C50" s="178"/>
      <c r="D50" s="179"/>
      <c r="E50" s="201"/>
      <c r="F50" s="181"/>
      <c r="G50" s="202"/>
      <c r="H50" s="182"/>
      <c r="I50" s="174" t="s">
        <v>185</v>
      </c>
      <c r="J50" s="175">
        <v>13725</v>
      </c>
      <c r="K50" s="356">
        <v>234.91</v>
      </c>
      <c r="L50" s="356">
        <v>0.2411</v>
      </c>
      <c r="M50" s="356">
        <v>1.04</v>
      </c>
      <c r="N50" s="203">
        <f t="shared" si="3"/>
        <v>808433.697474</v>
      </c>
      <c r="O50" s="598">
        <v>1512</v>
      </c>
      <c r="P50" s="604">
        <f t="shared" si="4"/>
        <v>89060.23683648</v>
      </c>
      <c r="Q50" s="594"/>
      <c r="R50" s="689">
        <v>7384</v>
      </c>
      <c r="S50" s="291">
        <f t="shared" si="5"/>
        <v>8896</v>
      </c>
      <c r="T50" s="690"/>
    </row>
    <row r="51" spans="1:20" ht="12.75">
      <c r="A51" s="50"/>
      <c r="B51" s="51"/>
      <c r="C51" s="178"/>
      <c r="D51" s="179"/>
      <c r="E51" s="201"/>
      <c r="F51" s="181"/>
      <c r="G51" s="202"/>
      <c r="H51" s="182"/>
      <c r="I51" s="174" t="s">
        <v>186</v>
      </c>
      <c r="J51" s="175">
        <v>2165</v>
      </c>
      <c r="K51" s="356">
        <v>234.91</v>
      </c>
      <c r="L51" s="356">
        <v>0.2326</v>
      </c>
      <c r="M51" s="356">
        <v>1.04</v>
      </c>
      <c r="N51" s="203">
        <f t="shared" si="3"/>
        <v>123027.5726056</v>
      </c>
      <c r="O51" s="598">
        <v>50</v>
      </c>
      <c r="P51" s="604">
        <f t="shared" si="4"/>
        <v>2841.2834319999997</v>
      </c>
      <c r="Q51" s="594"/>
      <c r="R51" s="689">
        <v>1611</v>
      </c>
      <c r="S51" s="291">
        <f t="shared" si="5"/>
        <v>1661</v>
      </c>
      <c r="T51" s="690"/>
    </row>
    <row r="52" spans="1:20" ht="12.75">
      <c r="A52" s="50"/>
      <c r="B52" s="51"/>
      <c r="C52" s="178"/>
      <c r="D52" s="179"/>
      <c r="E52" s="201"/>
      <c r="F52" s="181"/>
      <c r="G52" s="202"/>
      <c r="H52" s="182"/>
      <c r="I52" s="174" t="s">
        <v>187</v>
      </c>
      <c r="J52" s="175">
        <v>0</v>
      </c>
      <c r="K52" s="356">
        <v>234.91</v>
      </c>
      <c r="L52" s="356">
        <v>1</v>
      </c>
      <c r="M52" s="356">
        <v>1.04</v>
      </c>
      <c r="N52" s="203">
        <f t="shared" si="3"/>
        <v>0</v>
      </c>
      <c r="O52" s="598">
        <v>0</v>
      </c>
      <c r="P52" s="604">
        <f t="shared" si="4"/>
        <v>0</v>
      </c>
      <c r="Q52" s="594"/>
      <c r="R52" s="689">
        <v>0</v>
      </c>
      <c r="S52" s="291">
        <f t="shared" si="5"/>
        <v>0</v>
      </c>
      <c r="T52" s="690"/>
    </row>
    <row r="53" spans="1:20" ht="12.75">
      <c r="A53" s="50"/>
      <c r="B53" s="51"/>
      <c r="C53" s="178"/>
      <c r="D53" s="179"/>
      <c r="E53" s="201"/>
      <c r="F53" s="181"/>
      <c r="G53" s="202"/>
      <c r="H53" s="182"/>
      <c r="I53" s="174" t="s">
        <v>188</v>
      </c>
      <c r="J53" s="175">
        <v>82</v>
      </c>
      <c r="K53" s="356">
        <v>234.91</v>
      </c>
      <c r="L53" s="356">
        <v>10.8457</v>
      </c>
      <c r="M53" s="356">
        <v>1.04</v>
      </c>
      <c r="N53" s="203">
        <f t="shared" si="3"/>
        <v>217273.26164336002</v>
      </c>
      <c r="O53" s="598">
        <v>0</v>
      </c>
      <c r="P53" s="604">
        <f t="shared" si="4"/>
        <v>0</v>
      </c>
      <c r="Q53" s="594"/>
      <c r="R53" s="689">
        <v>19</v>
      </c>
      <c r="S53" s="291">
        <f t="shared" si="5"/>
        <v>19</v>
      </c>
      <c r="T53" s="690"/>
    </row>
    <row r="54" spans="1:20" ht="12.75">
      <c r="A54" s="50"/>
      <c r="B54" s="51"/>
      <c r="C54" s="178"/>
      <c r="D54" s="179"/>
      <c r="E54" s="201"/>
      <c r="F54" s="181"/>
      <c r="G54" s="202"/>
      <c r="H54" s="182"/>
      <c r="I54" s="174" t="s">
        <v>189</v>
      </c>
      <c r="J54" s="175">
        <v>4394</v>
      </c>
      <c r="K54" s="356">
        <v>234.91</v>
      </c>
      <c r="L54" s="356">
        <v>0.5049</v>
      </c>
      <c r="M54" s="356">
        <v>1.04</v>
      </c>
      <c r="N54" s="203">
        <f t="shared" si="3"/>
        <v>542001.22417584</v>
      </c>
      <c r="O54" s="598">
        <v>510</v>
      </c>
      <c r="P54" s="604">
        <f t="shared" si="4"/>
        <v>62908.6536936</v>
      </c>
      <c r="Q54" s="594"/>
      <c r="R54" s="689">
        <v>1656</v>
      </c>
      <c r="S54" s="291">
        <f t="shared" si="5"/>
        <v>2166</v>
      </c>
      <c r="T54" s="690"/>
    </row>
    <row r="55" spans="1:20" ht="12.75">
      <c r="A55" s="50"/>
      <c r="B55" s="51"/>
      <c r="C55" s="178"/>
      <c r="D55" s="179"/>
      <c r="E55" s="201"/>
      <c r="F55" s="181"/>
      <c r="G55" s="202"/>
      <c r="H55" s="182"/>
      <c r="I55" s="174" t="s">
        <v>187</v>
      </c>
      <c r="J55" s="175">
        <v>0</v>
      </c>
      <c r="K55" s="356">
        <v>234.91</v>
      </c>
      <c r="L55" s="356">
        <v>1</v>
      </c>
      <c r="M55" s="356">
        <v>1.04</v>
      </c>
      <c r="N55" s="203">
        <f t="shared" si="3"/>
        <v>0</v>
      </c>
      <c r="O55" s="598">
        <v>0</v>
      </c>
      <c r="P55" s="604">
        <f t="shared" si="4"/>
        <v>0</v>
      </c>
      <c r="Q55" s="594"/>
      <c r="R55" s="689">
        <v>0</v>
      </c>
      <c r="S55" s="291">
        <f t="shared" si="5"/>
        <v>0</v>
      </c>
      <c r="T55" s="690"/>
    </row>
    <row r="56" spans="1:20" ht="12.75">
      <c r="A56" s="50"/>
      <c r="B56" s="51"/>
      <c r="C56" s="178"/>
      <c r="D56" s="179"/>
      <c r="E56" s="201"/>
      <c r="F56" s="181"/>
      <c r="G56" s="202"/>
      <c r="H56" s="182"/>
      <c r="I56" s="174" t="s">
        <v>190</v>
      </c>
      <c r="J56" s="175">
        <v>3523</v>
      </c>
      <c r="K56" s="356">
        <v>234.91</v>
      </c>
      <c r="L56" s="356">
        <v>0.2411</v>
      </c>
      <c r="M56" s="356">
        <v>1.04</v>
      </c>
      <c r="N56" s="203">
        <f t="shared" si="3"/>
        <v>207512.70791991998</v>
      </c>
      <c r="O56" s="598">
        <v>382</v>
      </c>
      <c r="P56" s="604">
        <f t="shared" si="4"/>
        <v>22500.66830128</v>
      </c>
      <c r="Q56" s="594"/>
      <c r="R56" s="689">
        <v>1793</v>
      </c>
      <c r="S56" s="291">
        <f t="shared" si="5"/>
        <v>2175</v>
      </c>
      <c r="T56" s="690"/>
    </row>
    <row r="57" spans="1:20" ht="12.75">
      <c r="A57" s="50"/>
      <c r="B57" s="51"/>
      <c r="C57" s="178"/>
      <c r="D57" s="179"/>
      <c r="E57" s="201"/>
      <c r="F57" s="181"/>
      <c r="G57" s="202"/>
      <c r="H57" s="182"/>
      <c r="I57" s="174" t="s">
        <v>187</v>
      </c>
      <c r="J57" s="175">
        <v>0</v>
      </c>
      <c r="K57" s="356">
        <v>234.91</v>
      </c>
      <c r="L57" s="356">
        <v>1</v>
      </c>
      <c r="M57" s="356">
        <v>1.04</v>
      </c>
      <c r="N57" s="203">
        <f t="shared" si="3"/>
        <v>0</v>
      </c>
      <c r="O57" s="598">
        <v>0</v>
      </c>
      <c r="P57" s="604">
        <f t="shared" si="4"/>
        <v>0</v>
      </c>
      <c r="Q57" s="594"/>
      <c r="R57" s="689">
        <v>0</v>
      </c>
      <c r="S57" s="291">
        <f t="shared" si="5"/>
        <v>0</v>
      </c>
      <c r="T57" s="690"/>
    </row>
    <row r="58" spans="1:20" ht="17.25">
      <c r="A58" s="50"/>
      <c r="B58" s="51"/>
      <c r="C58" s="178"/>
      <c r="D58" s="179"/>
      <c r="E58" s="201"/>
      <c r="F58" s="181"/>
      <c r="G58" s="202"/>
      <c r="H58" s="182"/>
      <c r="I58" s="183" t="s">
        <v>80</v>
      </c>
      <c r="J58" s="175">
        <v>2240</v>
      </c>
      <c r="K58" s="356">
        <v>234.91</v>
      </c>
      <c r="L58" s="356">
        <v>1.5948</v>
      </c>
      <c r="M58" s="356">
        <v>1.04</v>
      </c>
      <c r="N58" s="203">
        <f t="shared" si="3"/>
        <v>872748.4566528001</v>
      </c>
      <c r="O58" s="598">
        <v>551</v>
      </c>
      <c r="P58" s="604">
        <f t="shared" si="4"/>
        <v>214680.53554272</v>
      </c>
      <c r="Q58" s="594"/>
      <c r="R58" s="689">
        <v>622</v>
      </c>
      <c r="S58" s="291">
        <f t="shared" si="5"/>
        <v>1173</v>
      </c>
      <c r="T58" s="690"/>
    </row>
    <row r="59" spans="1:20" ht="12.75">
      <c r="A59" s="50"/>
      <c r="B59" s="51"/>
      <c r="C59" s="178"/>
      <c r="D59" s="179"/>
      <c r="E59" s="201"/>
      <c r="F59" s="181"/>
      <c r="G59" s="202"/>
      <c r="H59" s="182"/>
      <c r="I59" s="174" t="s">
        <v>82</v>
      </c>
      <c r="J59" s="175">
        <v>0</v>
      </c>
      <c r="K59" s="356">
        <v>234.91</v>
      </c>
      <c r="L59" s="356">
        <v>1</v>
      </c>
      <c r="M59" s="356">
        <v>1.04</v>
      </c>
      <c r="N59" s="203">
        <f t="shared" si="3"/>
        <v>0</v>
      </c>
      <c r="O59" s="598">
        <v>0</v>
      </c>
      <c r="P59" s="604">
        <f t="shared" si="4"/>
        <v>0</v>
      </c>
      <c r="Q59" s="594"/>
      <c r="R59" s="689">
        <v>0</v>
      </c>
      <c r="S59" s="291">
        <f t="shared" si="5"/>
        <v>0</v>
      </c>
      <c r="T59" s="690"/>
    </row>
    <row r="60" spans="1:20" ht="12.75">
      <c r="A60" s="50"/>
      <c r="B60" s="51"/>
      <c r="C60" s="178"/>
      <c r="D60" s="179"/>
      <c r="E60" s="201"/>
      <c r="F60" s="181"/>
      <c r="G60" s="202"/>
      <c r="H60" s="182"/>
      <c r="I60" s="174" t="s">
        <v>191</v>
      </c>
      <c r="J60" s="175">
        <v>1248</v>
      </c>
      <c r="K60" s="356">
        <v>234.91</v>
      </c>
      <c r="L60" s="356">
        <v>1</v>
      </c>
      <c r="M60" s="356">
        <v>1.04</v>
      </c>
      <c r="N60" s="203">
        <f t="shared" si="3"/>
        <v>304894.3872</v>
      </c>
      <c r="O60" s="598">
        <v>161</v>
      </c>
      <c r="P60" s="604">
        <f t="shared" si="4"/>
        <v>39333.330400000006</v>
      </c>
      <c r="Q60" s="594"/>
      <c r="R60" s="689">
        <v>642</v>
      </c>
      <c r="S60" s="291">
        <f t="shared" si="5"/>
        <v>803</v>
      </c>
      <c r="T60" s="690"/>
    </row>
    <row r="61" spans="1:20" ht="12.75">
      <c r="A61" s="50"/>
      <c r="B61" s="51"/>
      <c r="C61" s="178"/>
      <c r="D61" s="179"/>
      <c r="E61" s="201"/>
      <c r="F61" s="181"/>
      <c r="G61" s="202"/>
      <c r="H61" s="182"/>
      <c r="I61" s="174" t="s">
        <v>81</v>
      </c>
      <c r="J61" s="175">
        <v>0</v>
      </c>
      <c r="K61" s="356">
        <v>234.91</v>
      </c>
      <c r="L61" s="356">
        <v>1</v>
      </c>
      <c r="M61" s="356">
        <v>1.04</v>
      </c>
      <c r="N61" s="203">
        <f t="shared" si="3"/>
        <v>0</v>
      </c>
      <c r="O61" s="598">
        <v>0</v>
      </c>
      <c r="P61" s="604">
        <f t="shared" si="4"/>
        <v>0</v>
      </c>
      <c r="Q61" s="594"/>
      <c r="R61" s="689">
        <v>0</v>
      </c>
      <c r="S61" s="291">
        <f t="shared" si="5"/>
        <v>0</v>
      </c>
      <c r="T61" s="690"/>
    </row>
    <row r="62" spans="1:20" ht="12.75">
      <c r="A62" s="50"/>
      <c r="B62" s="51"/>
      <c r="C62" s="178"/>
      <c r="D62" s="179"/>
      <c r="E62" s="201"/>
      <c r="F62" s="181"/>
      <c r="G62" s="202"/>
      <c r="H62" s="182"/>
      <c r="I62" s="174" t="s">
        <v>82</v>
      </c>
      <c r="J62" s="175">
        <v>0</v>
      </c>
      <c r="K62" s="356">
        <v>234.91</v>
      </c>
      <c r="L62" s="356">
        <v>1</v>
      </c>
      <c r="M62" s="356">
        <v>1.04</v>
      </c>
      <c r="N62" s="203">
        <f t="shared" si="3"/>
        <v>0</v>
      </c>
      <c r="O62" s="598">
        <v>0</v>
      </c>
      <c r="P62" s="604">
        <f t="shared" si="4"/>
        <v>0</v>
      </c>
      <c r="Q62" s="594"/>
      <c r="R62" s="689">
        <v>0</v>
      </c>
      <c r="S62" s="291">
        <f t="shared" si="5"/>
        <v>0</v>
      </c>
      <c r="T62" s="690"/>
    </row>
    <row r="63" spans="1:20" ht="12.75">
      <c r="A63" s="50"/>
      <c r="B63" s="51"/>
      <c r="C63" s="178"/>
      <c r="D63" s="179"/>
      <c r="E63" s="201"/>
      <c r="F63" s="181"/>
      <c r="G63" s="202"/>
      <c r="H63" s="182"/>
      <c r="I63" s="174" t="s">
        <v>283</v>
      </c>
      <c r="J63" s="175">
        <v>100</v>
      </c>
      <c r="K63" s="356">
        <v>234.91</v>
      </c>
      <c r="L63" s="356">
        <v>1</v>
      </c>
      <c r="M63" s="356">
        <v>1.04</v>
      </c>
      <c r="N63" s="203">
        <f t="shared" si="3"/>
        <v>24430.64</v>
      </c>
      <c r="O63" s="598">
        <v>0</v>
      </c>
      <c r="P63" s="604">
        <f t="shared" si="4"/>
        <v>0</v>
      </c>
      <c r="Q63" s="594"/>
      <c r="R63" s="689">
        <v>0</v>
      </c>
      <c r="S63" s="291">
        <f t="shared" si="5"/>
        <v>0</v>
      </c>
      <c r="T63" s="690"/>
    </row>
    <row r="64" spans="1:20" ht="12.75">
      <c r="A64" s="50"/>
      <c r="B64" s="51"/>
      <c r="C64" s="178"/>
      <c r="D64" s="179"/>
      <c r="E64" s="201"/>
      <c r="F64" s="181"/>
      <c r="G64" s="202"/>
      <c r="H64" s="182"/>
      <c r="I64" s="174" t="s">
        <v>83</v>
      </c>
      <c r="J64" s="175">
        <v>0</v>
      </c>
      <c r="K64" s="356">
        <v>234.91</v>
      </c>
      <c r="L64" s="356">
        <v>1</v>
      </c>
      <c r="M64" s="356">
        <v>1.04</v>
      </c>
      <c r="N64" s="203">
        <f t="shared" si="3"/>
        <v>0</v>
      </c>
      <c r="O64" s="598">
        <v>0</v>
      </c>
      <c r="P64" s="604">
        <f t="shared" si="4"/>
        <v>0</v>
      </c>
      <c r="Q64" s="594"/>
      <c r="R64" s="689">
        <v>0</v>
      </c>
      <c r="S64" s="291">
        <f t="shared" si="5"/>
        <v>0</v>
      </c>
      <c r="T64" s="690"/>
    </row>
    <row r="65" spans="1:20" ht="17.25">
      <c r="A65" s="50"/>
      <c r="B65" s="51"/>
      <c r="C65" s="178"/>
      <c r="D65" s="179"/>
      <c r="E65" s="201"/>
      <c r="F65" s="181"/>
      <c r="G65" s="202"/>
      <c r="H65" s="182"/>
      <c r="I65" s="183" t="s">
        <v>163</v>
      </c>
      <c r="J65" s="175">
        <v>530</v>
      </c>
      <c r="K65" s="356">
        <v>234.91</v>
      </c>
      <c r="L65" s="356">
        <v>3.5534</v>
      </c>
      <c r="M65" s="356">
        <v>1.04</v>
      </c>
      <c r="N65" s="203">
        <f t="shared" si="3"/>
        <v>460102.7317328</v>
      </c>
      <c r="O65" s="598">
        <v>119</v>
      </c>
      <c r="P65" s="604">
        <f t="shared" si="4"/>
        <v>103306.08504944001</v>
      </c>
      <c r="Q65" s="594"/>
      <c r="R65" s="689">
        <v>60</v>
      </c>
      <c r="S65" s="291">
        <f t="shared" si="5"/>
        <v>179</v>
      </c>
      <c r="T65" s="690"/>
    </row>
    <row r="66" spans="1:20" ht="12.75">
      <c r="A66" s="50"/>
      <c r="B66" s="51"/>
      <c r="C66" s="178"/>
      <c r="D66" s="179"/>
      <c r="E66" s="201"/>
      <c r="F66" s="181"/>
      <c r="G66" s="202"/>
      <c r="H66" s="182"/>
      <c r="I66" s="174" t="s">
        <v>192</v>
      </c>
      <c r="J66" s="175">
        <v>29605</v>
      </c>
      <c r="K66" s="356">
        <v>234.91</v>
      </c>
      <c r="L66" s="356">
        <v>0.5845</v>
      </c>
      <c r="M66" s="356">
        <v>1.04</v>
      </c>
      <c r="N66" s="203">
        <f t="shared" si="3"/>
        <v>4227507.873134</v>
      </c>
      <c r="O66" s="598">
        <v>16074</v>
      </c>
      <c r="P66" s="604">
        <f t="shared" si="4"/>
        <v>2295320.4375192</v>
      </c>
      <c r="Q66" s="594"/>
      <c r="R66" s="689">
        <v>4909</v>
      </c>
      <c r="S66" s="291">
        <f t="shared" si="5"/>
        <v>20983</v>
      </c>
      <c r="T66" s="690"/>
    </row>
    <row r="67" spans="1:20" ht="12.75">
      <c r="A67" s="50"/>
      <c r="B67" s="51"/>
      <c r="C67" s="178"/>
      <c r="D67" s="179"/>
      <c r="E67" s="201"/>
      <c r="F67" s="181"/>
      <c r="G67" s="202"/>
      <c r="H67" s="182"/>
      <c r="I67" s="174" t="s">
        <v>193</v>
      </c>
      <c r="J67" s="175">
        <v>0</v>
      </c>
      <c r="K67" s="356">
        <v>234.91</v>
      </c>
      <c r="L67" s="356">
        <v>1</v>
      </c>
      <c r="M67" s="356">
        <v>1.04</v>
      </c>
      <c r="N67" s="203">
        <f t="shared" si="3"/>
        <v>0</v>
      </c>
      <c r="O67" s="598">
        <v>0</v>
      </c>
      <c r="P67" s="604">
        <f t="shared" si="4"/>
        <v>0</v>
      </c>
      <c r="Q67" s="594"/>
      <c r="R67" s="689">
        <v>0</v>
      </c>
      <c r="S67" s="291">
        <f t="shared" si="5"/>
        <v>0</v>
      </c>
      <c r="T67" s="690"/>
    </row>
    <row r="68" spans="1:20" ht="12.75">
      <c r="A68" s="50"/>
      <c r="B68" s="51"/>
      <c r="C68" s="178"/>
      <c r="D68" s="179"/>
      <c r="E68" s="201"/>
      <c r="F68" s="181"/>
      <c r="G68" s="202"/>
      <c r="H68" s="182"/>
      <c r="I68" s="174" t="s">
        <v>194</v>
      </c>
      <c r="J68" s="175">
        <v>0</v>
      </c>
      <c r="K68" s="356">
        <v>234.91</v>
      </c>
      <c r="L68" s="356">
        <v>1</v>
      </c>
      <c r="M68" s="356">
        <v>1.04</v>
      </c>
      <c r="N68" s="203">
        <f t="shared" si="3"/>
        <v>0</v>
      </c>
      <c r="O68" s="598">
        <v>0</v>
      </c>
      <c r="P68" s="604">
        <f t="shared" si="4"/>
        <v>0</v>
      </c>
      <c r="Q68" s="594"/>
      <c r="R68" s="689">
        <v>0</v>
      </c>
      <c r="S68" s="291">
        <f t="shared" si="5"/>
        <v>0</v>
      </c>
      <c r="T68" s="690"/>
    </row>
    <row r="69" spans="1:20" ht="40.5" customHeight="1">
      <c r="A69" s="50"/>
      <c r="B69" s="51"/>
      <c r="C69" s="178"/>
      <c r="D69" s="179"/>
      <c r="E69" s="201"/>
      <c r="F69" s="181"/>
      <c r="G69" s="202"/>
      <c r="H69" s="182"/>
      <c r="I69" s="183" t="s">
        <v>84</v>
      </c>
      <c r="J69" s="175">
        <v>0</v>
      </c>
      <c r="K69" s="356">
        <v>234.91</v>
      </c>
      <c r="L69" s="356">
        <v>1</v>
      </c>
      <c r="M69" s="356">
        <v>1.04</v>
      </c>
      <c r="N69" s="203">
        <f t="shared" si="3"/>
        <v>0</v>
      </c>
      <c r="O69" s="598">
        <v>0</v>
      </c>
      <c r="P69" s="604">
        <f t="shared" si="4"/>
        <v>0</v>
      </c>
      <c r="Q69" s="594"/>
      <c r="R69" s="689">
        <v>0</v>
      </c>
      <c r="S69" s="291">
        <f t="shared" si="5"/>
        <v>0</v>
      </c>
      <c r="T69" s="690"/>
    </row>
    <row r="70" spans="1:20" ht="12.75">
      <c r="A70" s="50"/>
      <c r="B70" s="51"/>
      <c r="C70" s="178"/>
      <c r="D70" s="179"/>
      <c r="E70" s="201"/>
      <c r="F70" s="181"/>
      <c r="G70" s="202"/>
      <c r="H70" s="182"/>
      <c r="I70" s="174" t="s">
        <v>195</v>
      </c>
      <c r="J70" s="175">
        <v>0</v>
      </c>
      <c r="K70" s="356">
        <v>234.91</v>
      </c>
      <c r="L70" s="356">
        <v>1</v>
      </c>
      <c r="M70" s="356">
        <v>1.04</v>
      </c>
      <c r="N70" s="203">
        <f t="shared" si="3"/>
        <v>0</v>
      </c>
      <c r="O70" s="598">
        <v>0</v>
      </c>
      <c r="P70" s="604">
        <f t="shared" si="4"/>
        <v>0</v>
      </c>
      <c r="Q70" s="594"/>
      <c r="R70" s="689">
        <v>0</v>
      </c>
      <c r="S70" s="291">
        <f t="shared" si="5"/>
        <v>0</v>
      </c>
      <c r="T70" s="690"/>
    </row>
    <row r="71" spans="1:20" ht="12.75">
      <c r="A71" s="50"/>
      <c r="B71" s="51"/>
      <c r="C71" s="178"/>
      <c r="D71" s="179"/>
      <c r="E71" s="201"/>
      <c r="F71" s="181"/>
      <c r="G71" s="202"/>
      <c r="H71" s="182"/>
      <c r="I71" s="174" t="s">
        <v>196</v>
      </c>
      <c r="J71" s="175">
        <v>0</v>
      </c>
      <c r="K71" s="356">
        <v>234.91</v>
      </c>
      <c r="L71" s="356">
        <v>1</v>
      </c>
      <c r="M71" s="356">
        <v>1.04</v>
      </c>
      <c r="N71" s="203">
        <f t="shared" si="3"/>
        <v>0</v>
      </c>
      <c r="O71" s="598">
        <v>0</v>
      </c>
      <c r="P71" s="604">
        <f t="shared" si="4"/>
        <v>0</v>
      </c>
      <c r="Q71" s="594"/>
      <c r="R71" s="689">
        <v>0</v>
      </c>
      <c r="S71" s="291">
        <f t="shared" si="5"/>
        <v>0</v>
      </c>
      <c r="T71" s="690"/>
    </row>
    <row r="72" spans="1:20" ht="12.75">
      <c r="A72" s="50"/>
      <c r="B72" s="51"/>
      <c r="C72" s="178"/>
      <c r="D72" s="179"/>
      <c r="E72" s="201"/>
      <c r="F72" s="181"/>
      <c r="G72" s="202"/>
      <c r="H72" s="182"/>
      <c r="I72" s="174" t="s">
        <v>197</v>
      </c>
      <c r="J72" s="175">
        <v>0</v>
      </c>
      <c r="K72" s="356">
        <v>234.91</v>
      </c>
      <c r="L72" s="356">
        <v>1</v>
      </c>
      <c r="M72" s="356">
        <v>1.04</v>
      </c>
      <c r="N72" s="203">
        <f t="shared" si="3"/>
        <v>0</v>
      </c>
      <c r="O72" s="598">
        <v>0</v>
      </c>
      <c r="P72" s="604">
        <f t="shared" si="4"/>
        <v>0</v>
      </c>
      <c r="Q72" s="594"/>
      <c r="R72" s="689">
        <v>0</v>
      </c>
      <c r="S72" s="291">
        <f t="shared" si="5"/>
        <v>0</v>
      </c>
      <c r="T72" s="690"/>
    </row>
    <row r="73" spans="1:20" ht="12.75">
      <c r="A73" s="50"/>
      <c r="B73" s="51"/>
      <c r="C73" s="178"/>
      <c r="D73" s="179"/>
      <c r="E73" s="201"/>
      <c r="F73" s="181"/>
      <c r="G73" s="202"/>
      <c r="H73" s="182"/>
      <c r="I73" s="174" t="s">
        <v>198</v>
      </c>
      <c r="J73" s="175">
        <v>0</v>
      </c>
      <c r="K73" s="356">
        <v>234.91</v>
      </c>
      <c r="L73" s="356">
        <v>1</v>
      </c>
      <c r="M73" s="356">
        <v>1.04</v>
      </c>
      <c r="N73" s="203">
        <f t="shared" si="3"/>
        <v>0</v>
      </c>
      <c r="O73" s="598">
        <v>0</v>
      </c>
      <c r="P73" s="604">
        <f t="shared" si="4"/>
        <v>0</v>
      </c>
      <c r="Q73" s="594"/>
      <c r="R73" s="689">
        <v>0</v>
      </c>
      <c r="S73" s="291">
        <f t="shared" si="5"/>
        <v>0</v>
      </c>
      <c r="T73" s="690"/>
    </row>
    <row r="74" spans="1:20" ht="12.75">
      <c r="A74" s="50"/>
      <c r="B74" s="51"/>
      <c r="C74" s="178"/>
      <c r="D74" s="179"/>
      <c r="E74" s="201"/>
      <c r="F74" s="181"/>
      <c r="G74" s="202"/>
      <c r="H74" s="182"/>
      <c r="I74" s="174" t="s">
        <v>199</v>
      </c>
      <c r="J74" s="175">
        <v>740</v>
      </c>
      <c r="K74" s="356">
        <v>234.91</v>
      </c>
      <c r="L74" s="356">
        <v>5.5814</v>
      </c>
      <c r="M74" s="356">
        <v>1.04</v>
      </c>
      <c r="N74" s="203">
        <f t="shared" si="3"/>
        <v>1009043.0883104</v>
      </c>
      <c r="O74" s="598">
        <v>200</v>
      </c>
      <c r="P74" s="604">
        <f t="shared" si="4"/>
        <v>272714.348192</v>
      </c>
      <c r="Q74" s="594"/>
      <c r="R74" s="689">
        <v>220</v>
      </c>
      <c r="S74" s="291">
        <f t="shared" si="5"/>
        <v>420</v>
      </c>
      <c r="T74" s="690"/>
    </row>
    <row r="75" spans="1:20" ht="12.75">
      <c r="A75" s="50"/>
      <c r="B75" s="51"/>
      <c r="C75" s="178"/>
      <c r="D75" s="179"/>
      <c r="E75" s="201"/>
      <c r="F75" s="181"/>
      <c r="G75" s="202"/>
      <c r="H75" s="182"/>
      <c r="I75" s="174" t="s">
        <v>200</v>
      </c>
      <c r="J75" s="175">
        <v>3005</v>
      </c>
      <c r="K75" s="356">
        <v>234.91</v>
      </c>
      <c r="L75" s="356">
        <v>9.6655</v>
      </c>
      <c r="M75" s="356">
        <v>1.04</v>
      </c>
      <c r="N75" s="203">
        <f t="shared" si="3"/>
        <v>7095837.245146001</v>
      </c>
      <c r="O75" s="598">
        <v>633</v>
      </c>
      <c r="P75" s="604">
        <f t="shared" si="4"/>
        <v>1494730.4413236002</v>
      </c>
      <c r="Q75" s="594"/>
      <c r="R75" s="689">
        <v>547</v>
      </c>
      <c r="S75" s="291">
        <f t="shared" si="5"/>
        <v>1180</v>
      </c>
      <c r="T75" s="690"/>
    </row>
    <row r="76" spans="1:20" ht="12.75">
      <c r="A76" s="50"/>
      <c r="B76" s="51"/>
      <c r="C76" s="178"/>
      <c r="D76" s="179"/>
      <c r="E76" s="201"/>
      <c r="F76" s="181"/>
      <c r="G76" s="202"/>
      <c r="H76" s="182"/>
      <c r="I76" s="174" t="s">
        <v>201</v>
      </c>
      <c r="J76" s="175">
        <v>0</v>
      </c>
      <c r="K76" s="356">
        <v>234.91</v>
      </c>
      <c r="L76" s="356">
        <v>1.83</v>
      </c>
      <c r="M76" s="356">
        <v>1.04</v>
      </c>
      <c r="N76" s="203">
        <f t="shared" si="3"/>
        <v>0</v>
      </c>
      <c r="O76" s="598">
        <v>0</v>
      </c>
      <c r="P76" s="604">
        <f t="shared" si="4"/>
        <v>0</v>
      </c>
      <c r="Q76" s="594"/>
      <c r="R76" s="689">
        <v>0</v>
      </c>
      <c r="S76" s="291">
        <f t="shared" si="5"/>
        <v>0</v>
      </c>
      <c r="T76" s="690"/>
    </row>
    <row r="77" spans="1:20" ht="12.75">
      <c r="A77" s="50"/>
      <c r="B77" s="51"/>
      <c r="C77" s="178"/>
      <c r="D77" s="179"/>
      <c r="E77" s="201"/>
      <c r="F77" s="181"/>
      <c r="G77" s="202"/>
      <c r="H77" s="182"/>
      <c r="I77" s="174" t="s">
        <v>85</v>
      </c>
      <c r="J77" s="175">
        <v>0</v>
      </c>
      <c r="K77" s="356">
        <v>234.91</v>
      </c>
      <c r="L77" s="356">
        <v>2.2829</v>
      </c>
      <c r="M77" s="356">
        <v>1.04</v>
      </c>
      <c r="N77" s="203">
        <f t="shared" si="3"/>
        <v>0</v>
      </c>
      <c r="O77" s="598">
        <v>0</v>
      </c>
      <c r="P77" s="604">
        <f t="shared" si="4"/>
        <v>0</v>
      </c>
      <c r="Q77" s="594"/>
      <c r="R77" s="689">
        <v>0</v>
      </c>
      <c r="S77" s="291">
        <f t="shared" si="5"/>
        <v>0</v>
      </c>
      <c r="T77" s="690"/>
    </row>
    <row r="78" spans="1:20" ht="12.75">
      <c r="A78" s="50"/>
      <c r="B78" s="51"/>
      <c r="C78" s="178"/>
      <c r="D78" s="179"/>
      <c r="E78" s="201"/>
      <c r="F78" s="181"/>
      <c r="G78" s="202"/>
      <c r="H78" s="182"/>
      <c r="I78" s="174" t="s">
        <v>86</v>
      </c>
      <c r="J78" s="175">
        <v>190</v>
      </c>
      <c r="K78" s="356">
        <v>234.91</v>
      </c>
      <c r="L78" s="356">
        <v>1</v>
      </c>
      <c r="M78" s="356">
        <v>1.04</v>
      </c>
      <c r="N78" s="203">
        <f t="shared" si="3"/>
        <v>46418.216</v>
      </c>
      <c r="O78" s="598">
        <v>80</v>
      </c>
      <c r="P78" s="604">
        <f t="shared" si="4"/>
        <v>19544.512</v>
      </c>
      <c r="Q78" s="594"/>
      <c r="R78" s="689">
        <v>25</v>
      </c>
      <c r="S78" s="291">
        <f t="shared" si="5"/>
        <v>105</v>
      </c>
      <c r="T78" s="690"/>
    </row>
    <row r="79" spans="1:20" ht="12.75">
      <c r="A79" s="50"/>
      <c r="B79" s="51"/>
      <c r="C79" s="178"/>
      <c r="D79" s="179"/>
      <c r="E79" s="201"/>
      <c r="F79" s="181"/>
      <c r="G79" s="202"/>
      <c r="H79" s="182"/>
      <c r="I79" s="174" t="s">
        <v>202</v>
      </c>
      <c r="J79" s="175">
        <v>2082</v>
      </c>
      <c r="K79" s="356">
        <v>234.91</v>
      </c>
      <c r="L79" s="356">
        <v>0.3585</v>
      </c>
      <c r="M79" s="356">
        <v>1.04</v>
      </c>
      <c r="N79" s="203">
        <f t="shared" si="3"/>
        <v>182349.5640408</v>
      </c>
      <c r="O79" s="598">
        <v>506</v>
      </c>
      <c r="P79" s="604">
        <f t="shared" si="4"/>
        <v>44317.4252664</v>
      </c>
      <c r="Q79" s="594"/>
      <c r="R79" s="689">
        <v>653</v>
      </c>
      <c r="S79" s="291">
        <f t="shared" si="5"/>
        <v>1159</v>
      </c>
      <c r="T79" s="690"/>
    </row>
    <row r="80" spans="1:20" ht="12.75">
      <c r="A80" s="50"/>
      <c r="B80" s="51"/>
      <c r="C80" s="178"/>
      <c r="D80" s="179"/>
      <c r="E80" s="201"/>
      <c r="F80" s="181"/>
      <c r="G80" s="202"/>
      <c r="H80" s="182"/>
      <c r="I80" s="174" t="s">
        <v>203</v>
      </c>
      <c r="J80" s="175">
        <v>2082</v>
      </c>
      <c r="K80" s="356">
        <v>234.91</v>
      </c>
      <c r="L80" s="356">
        <v>0.6705</v>
      </c>
      <c r="M80" s="356">
        <v>1.04</v>
      </c>
      <c r="N80" s="203">
        <f t="shared" si="3"/>
        <v>341047.0925784</v>
      </c>
      <c r="O80" s="598">
        <v>506</v>
      </c>
      <c r="P80" s="604">
        <f t="shared" si="4"/>
        <v>82886.5652472</v>
      </c>
      <c r="Q80" s="594"/>
      <c r="R80" s="689">
        <v>653</v>
      </c>
      <c r="S80" s="291">
        <f t="shared" si="5"/>
        <v>1159</v>
      </c>
      <c r="T80" s="690"/>
    </row>
    <row r="81" spans="1:20" ht="12.75">
      <c r="A81" s="50"/>
      <c r="B81" s="51"/>
      <c r="C81" s="178"/>
      <c r="D81" s="179"/>
      <c r="E81" s="201"/>
      <c r="F81" s="181"/>
      <c r="G81" s="202"/>
      <c r="H81" s="182"/>
      <c r="I81" s="174" t="s">
        <v>204</v>
      </c>
      <c r="J81" s="175">
        <v>2082</v>
      </c>
      <c r="K81" s="356">
        <v>234.91</v>
      </c>
      <c r="L81" s="356">
        <v>0.6653</v>
      </c>
      <c r="M81" s="356">
        <v>1.04</v>
      </c>
      <c r="N81" s="203">
        <f t="shared" si="3"/>
        <v>338402.13376944</v>
      </c>
      <c r="O81" s="598">
        <v>506</v>
      </c>
      <c r="P81" s="604">
        <f t="shared" si="4"/>
        <v>82243.74624751999</v>
      </c>
      <c r="Q81" s="594"/>
      <c r="R81" s="689">
        <v>653</v>
      </c>
      <c r="S81" s="291">
        <f t="shared" si="5"/>
        <v>1159</v>
      </c>
      <c r="T81" s="690"/>
    </row>
    <row r="82" spans="1:20" ht="12.75">
      <c r="A82" s="50"/>
      <c r="B82" s="51"/>
      <c r="C82" s="178"/>
      <c r="D82" s="179"/>
      <c r="E82" s="201"/>
      <c r="F82" s="181"/>
      <c r="G82" s="202"/>
      <c r="H82" s="182"/>
      <c r="I82" s="174" t="s">
        <v>205</v>
      </c>
      <c r="J82" s="175">
        <v>0</v>
      </c>
      <c r="K82" s="356">
        <v>234.91</v>
      </c>
      <c r="L82" s="356">
        <v>1</v>
      </c>
      <c r="M82" s="356">
        <v>1.04</v>
      </c>
      <c r="N82" s="203">
        <f t="shared" si="3"/>
        <v>0</v>
      </c>
      <c r="O82" s="598">
        <v>0</v>
      </c>
      <c r="P82" s="604">
        <f t="shared" si="4"/>
        <v>0</v>
      </c>
      <c r="Q82" s="594"/>
      <c r="R82" s="689">
        <v>0</v>
      </c>
      <c r="S82" s="291">
        <f t="shared" si="5"/>
        <v>0</v>
      </c>
      <c r="T82" s="690"/>
    </row>
    <row r="83" spans="1:20" ht="12.75">
      <c r="A83" s="50"/>
      <c r="B83" s="51"/>
      <c r="C83" s="178"/>
      <c r="D83" s="179"/>
      <c r="E83" s="201"/>
      <c r="F83" s="181"/>
      <c r="G83" s="202"/>
      <c r="H83" s="182"/>
      <c r="I83" s="174" t="s">
        <v>87</v>
      </c>
      <c r="J83" s="175">
        <v>210</v>
      </c>
      <c r="K83" s="356">
        <v>234.91</v>
      </c>
      <c r="L83" s="356">
        <v>1.8092</v>
      </c>
      <c r="M83" s="356">
        <v>1.04</v>
      </c>
      <c r="N83" s="203">
        <f t="shared" si="3"/>
        <v>92819.8191648</v>
      </c>
      <c r="O83" s="598">
        <v>55</v>
      </c>
      <c r="P83" s="604">
        <f t="shared" si="4"/>
        <v>24309.952638400002</v>
      </c>
      <c r="Q83" s="594"/>
      <c r="R83" s="689">
        <v>23</v>
      </c>
      <c r="S83" s="291">
        <f t="shared" si="5"/>
        <v>78</v>
      </c>
      <c r="T83" s="690"/>
    </row>
    <row r="84" spans="1:20" ht="12.75">
      <c r="A84" s="50"/>
      <c r="B84" s="51"/>
      <c r="C84" s="178"/>
      <c r="D84" s="179"/>
      <c r="E84" s="201"/>
      <c r="F84" s="181"/>
      <c r="G84" s="202"/>
      <c r="H84" s="182"/>
      <c r="I84" s="174" t="s">
        <v>86</v>
      </c>
      <c r="J84" s="175">
        <v>802</v>
      </c>
      <c r="K84" s="356">
        <v>234.91</v>
      </c>
      <c r="L84" s="356">
        <v>10.779</v>
      </c>
      <c r="M84" s="356">
        <v>1.04</v>
      </c>
      <c r="N84" s="203">
        <f t="shared" si="3"/>
        <v>2111969.7058512</v>
      </c>
      <c r="O84" s="598">
        <v>289</v>
      </c>
      <c r="P84" s="604">
        <f t="shared" si="4"/>
        <v>761046.4401384</v>
      </c>
      <c r="Q84" s="594"/>
      <c r="R84" s="689">
        <v>310</v>
      </c>
      <c r="S84" s="291">
        <f t="shared" si="5"/>
        <v>599</v>
      </c>
      <c r="T84" s="690"/>
    </row>
    <row r="85" spans="1:20" ht="12.75">
      <c r="A85" s="50"/>
      <c r="B85" s="51"/>
      <c r="C85" s="178"/>
      <c r="D85" s="179"/>
      <c r="E85" s="201"/>
      <c r="F85" s="181"/>
      <c r="G85" s="202"/>
      <c r="H85" s="182"/>
      <c r="I85" s="174" t="s">
        <v>88</v>
      </c>
      <c r="J85" s="175">
        <v>550</v>
      </c>
      <c r="K85" s="356">
        <v>234.91</v>
      </c>
      <c r="L85" s="356">
        <v>8.8453</v>
      </c>
      <c r="M85" s="356">
        <v>1.04</v>
      </c>
      <c r="N85" s="203">
        <f t="shared" si="3"/>
        <v>1188529.8699560002</v>
      </c>
      <c r="O85" s="598">
        <v>64</v>
      </c>
      <c r="P85" s="604">
        <f t="shared" si="4"/>
        <v>138301.65759488</v>
      </c>
      <c r="Q85" s="594"/>
      <c r="R85" s="689">
        <v>177</v>
      </c>
      <c r="S85" s="291">
        <f t="shared" si="5"/>
        <v>241</v>
      </c>
      <c r="T85" s="690"/>
    </row>
    <row r="86" spans="1:20" ht="12.75">
      <c r="A86" s="50"/>
      <c r="B86" s="51"/>
      <c r="C86" s="178"/>
      <c r="D86" s="179"/>
      <c r="E86" s="201"/>
      <c r="F86" s="181"/>
      <c r="G86" s="202"/>
      <c r="H86" s="182"/>
      <c r="I86" s="174" t="s">
        <v>206</v>
      </c>
      <c r="J86" s="175">
        <v>0</v>
      </c>
      <c r="K86" s="356">
        <v>234.91</v>
      </c>
      <c r="L86" s="356">
        <v>2.1659</v>
      </c>
      <c r="M86" s="356">
        <v>1.04</v>
      </c>
      <c r="N86" s="203">
        <f t="shared" si="3"/>
        <v>0</v>
      </c>
      <c r="O86" s="598">
        <v>0</v>
      </c>
      <c r="P86" s="604">
        <f t="shared" si="4"/>
        <v>0</v>
      </c>
      <c r="Q86" s="594"/>
      <c r="R86" s="689">
        <v>0</v>
      </c>
      <c r="S86" s="291">
        <f t="shared" si="5"/>
        <v>0</v>
      </c>
      <c r="T86" s="690"/>
    </row>
    <row r="87" spans="1:20" ht="17.25">
      <c r="A87" s="50"/>
      <c r="B87" s="51"/>
      <c r="C87" s="178"/>
      <c r="D87" s="179"/>
      <c r="E87" s="201"/>
      <c r="F87" s="181"/>
      <c r="G87" s="202"/>
      <c r="H87" s="182"/>
      <c r="I87" s="183" t="s">
        <v>89</v>
      </c>
      <c r="J87" s="175">
        <v>36</v>
      </c>
      <c r="K87" s="356">
        <v>234.91</v>
      </c>
      <c r="L87" s="356">
        <v>4.0229</v>
      </c>
      <c r="M87" s="356">
        <v>1.04</v>
      </c>
      <c r="N87" s="203">
        <f t="shared" si="3"/>
        <v>35381.52779616001</v>
      </c>
      <c r="O87" s="598">
        <v>3</v>
      </c>
      <c r="P87" s="604">
        <f t="shared" si="4"/>
        <v>2948.46064968</v>
      </c>
      <c r="Q87" s="594"/>
      <c r="R87" s="689">
        <v>5</v>
      </c>
      <c r="S87" s="291">
        <f t="shared" si="5"/>
        <v>8</v>
      </c>
      <c r="T87" s="690"/>
    </row>
    <row r="88" spans="1:20" ht="21" customHeight="1">
      <c r="A88" s="50"/>
      <c r="B88" s="51"/>
      <c r="C88" s="178"/>
      <c r="D88" s="179"/>
      <c r="E88" s="201"/>
      <c r="F88" s="181"/>
      <c r="G88" s="202"/>
      <c r="H88" s="182"/>
      <c r="I88" s="183" t="s">
        <v>90</v>
      </c>
      <c r="J88" s="175">
        <v>33</v>
      </c>
      <c r="K88" s="356">
        <v>234.91</v>
      </c>
      <c r="L88" s="356">
        <v>1</v>
      </c>
      <c r="M88" s="356">
        <v>1.04</v>
      </c>
      <c r="N88" s="203">
        <f t="shared" si="3"/>
        <v>8062.1112</v>
      </c>
      <c r="O88" s="598">
        <v>0</v>
      </c>
      <c r="P88" s="604">
        <f t="shared" si="4"/>
        <v>0</v>
      </c>
      <c r="Q88" s="594"/>
      <c r="R88" s="689">
        <v>27</v>
      </c>
      <c r="S88" s="291">
        <f t="shared" si="5"/>
        <v>27</v>
      </c>
      <c r="T88" s="690"/>
    </row>
    <row r="89" spans="1:20" ht="27" customHeight="1">
      <c r="A89" s="50"/>
      <c r="B89" s="51"/>
      <c r="C89" s="178"/>
      <c r="D89" s="179"/>
      <c r="E89" s="201"/>
      <c r="F89" s="181"/>
      <c r="G89" s="202"/>
      <c r="H89" s="182"/>
      <c r="I89" s="183" t="s">
        <v>91</v>
      </c>
      <c r="J89" s="175">
        <v>33</v>
      </c>
      <c r="K89" s="356">
        <v>234.91</v>
      </c>
      <c r="L89" s="356">
        <v>1</v>
      </c>
      <c r="M89" s="356">
        <v>1.04</v>
      </c>
      <c r="N89" s="203">
        <f t="shared" si="3"/>
        <v>8062.1112</v>
      </c>
      <c r="O89" s="598">
        <v>0</v>
      </c>
      <c r="P89" s="604">
        <f t="shared" si="4"/>
        <v>0</v>
      </c>
      <c r="Q89" s="594"/>
      <c r="R89" s="689">
        <v>27</v>
      </c>
      <c r="S89" s="291">
        <f t="shared" si="5"/>
        <v>27</v>
      </c>
      <c r="T89" s="690"/>
    </row>
    <row r="90" spans="1:20" ht="12.75">
      <c r="A90" s="50"/>
      <c r="B90" s="51"/>
      <c r="C90" s="178"/>
      <c r="D90" s="179"/>
      <c r="E90" s="201"/>
      <c r="F90" s="181"/>
      <c r="G90" s="202"/>
      <c r="H90" s="182"/>
      <c r="I90" s="174" t="s">
        <v>92</v>
      </c>
      <c r="J90" s="175">
        <v>168</v>
      </c>
      <c r="K90" s="356">
        <v>234.91</v>
      </c>
      <c r="L90" s="356">
        <v>1</v>
      </c>
      <c r="M90" s="356">
        <v>1.04</v>
      </c>
      <c r="N90" s="203">
        <f t="shared" si="3"/>
        <v>41043.4752</v>
      </c>
      <c r="O90" s="598">
        <v>80</v>
      </c>
      <c r="P90" s="604">
        <f t="shared" si="4"/>
        <v>19544.512</v>
      </c>
      <c r="Q90" s="594"/>
      <c r="R90" s="689">
        <v>86</v>
      </c>
      <c r="S90" s="291">
        <f t="shared" si="5"/>
        <v>166</v>
      </c>
      <c r="T90" s="690"/>
    </row>
    <row r="91" spans="1:20" ht="12.75">
      <c r="A91" s="50"/>
      <c r="B91" s="51"/>
      <c r="C91" s="178"/>
      <c r="D91" s="179"/>
      <c r="E91" s="201"/>
      <c r="F91" s="181"/>
      <c r="G91" s="202"/>
      <c r="H91" s="182"/>
      <c r="I91" s="174" t="s">
        <v>93</v>
      </c>
      <c r="J91" s="175">
        <v>168</v>
      </c>
      <c r="K91" s="356">
        <v>234.91</v>
      </c>
      <c r="L91" s="356">
        <v>1</v>
      </c>
      <c r="M91" s="356">
        <v>1.04</v>
      </c>
      <c r="N91" s="203">
        <f t="shared" si="3"/>
        <v>41043.4752</v>
      </c>
      <c r="O91" s="598">
        <v>80</v>
      </c>
      <c r="P91" s="604">
        <f t="shared" si="4"/>
        <v>19544.512</v>
      </c>
      <c r="Q91" s="594"/>
      <c r="R91" s="689">
        <v>86</v>
      </c>
      <c r="S91" s="291">
        <f t="shared" si="5"/>
        <v>166</v>
      </c>
      <c r="T91" s="690"/>
    </row>
    <row r="92" spans="1:20" ht="12.75">
      <c r="A92" s="50"/>
      <c r="B92" s="51"/>
      <c r="C92" s="178"/>
      <c r="D92" s="179"/>
      <c r="E92" s="201"/>
      <c r="F92" s="181"/>
      <c r="G92" s="202"/>
      <c r="H92" s="182"/>
      <c r="I92" s="174" t="s">
        <v>94</v>
      </c>
      <c r="J92" s="175">
        <v>168</v>
      </c>
      <c r="K92" s="356">
        <v>234.91</v>
      </c>
      <c r="L92" s="356">
        <v>1</v>
      </c>
      <c r="M92" s="356">
        <v>1.04</v>
      </c>
      <c r="N92" s="203">
        <f t="shared" si="3"/>
        <v>41043.4752</v>
      </c>
      <c r="O92" s="598">
        <v>80</v>
      </c>
      <c r="P92" s="604">
        <f t="shared" si="4"/>
        <v>19544.512</v>
      </c>
      <c r="Q92" s="594"/>
      <c r="R92" s="689">
        <v>86</v>
      </c>
      <c r="S92" s="291">
        <f t="shared" si="5"/>
        <v>166</v>
      </c>
      <c r="T92" s="690"/>
    </row>
    <row r="93" spans="1:20" ht="12.75">
      <c r="A93" s="50"/>
      <c r="B93" s="51"/>
      <c r="C93" s="178"/>
      <c r="D93" s="179"/>
      <c r="E93" s="201"/>
      <c r="F93" s="181"/>
      <c r="G93" s="202"/>
      <c r="H93" s="182"/>
      <c r="I93" s="174" t="s">
        <v>95</v>
      </c>
      <c r="J93" s="175">
        <v>33</v>
      </c>
      <c r="K93" s="356">
        <v>234.91</v>
      </c>
      <c r="L93" s="356">
        <v>1</v>
      </c>
      <c r="M93" s="356">
        <v>1.04</v>
      </c>
      <c r="N93" s="203">
        <f t="shared" si="3"/>
        <v>8062.1112</v>
      </c>
      <c r="O93" s="598">
        <v>0</v>
      </c>
      <c r="P93" s="604">
        <f t="shared" si="4"/>
        <v>0</v>
      </c>
      <c r="Q93" s="594"/>
      <c r="R93" s="689">
        <v>25</v>
      </c>
      <c r="S93" s="291">
        <f t="shared" si="5"/>
        <v>25</v>
      </c>
      <c r="T93" s="690"/>
    </row>
    <row r="94" spans="1:20" ht="12.75">
      <c r="A94" s="50"/>
      <c r="B94" s="51"/>
      <c r="C94" s="178"/>
      <c r="D94" s="179"/>
      <c r="E94" s="201"/>
      <c r="F94" s="181"/>
      <c r="G94" s="202"/>
      <c r="H94" s="182"/>
      <c r="I94" s="174" t="s">
        <v>96</v>
      </c>
      <c r="J94" s="175">
        <v>168</v>
      </c>
      <c r="K94" s="356">
        <v>234.91</v>
      </c>
      <c r="L94" s="356">
        <v>1</v>
      </c>
      <c r="M94" s="356">
        <v>1.04</v>
      </c>
      <c r="N94" s="203">
        <f t="shared" si="3"/>
        <v>41043.4752</v>
      </c>
      <c r="O94" s="598">
        <v>80</v>
      </c>
      <c r="P94" s="604">
        <f t="shared" si="4"/>
        <v>19544.512</v>
      </c>
      <c r="Q94" s="594"/>
      <c r="R94" s="689">
        <v>86</v>
      </c>
      <c r="S94" s="291">
        <f t="shared" si="5"/>
        <v>166</v>
      </c>
      <c r="T94" s="690"/>
    </row>
    <row r="95" spans="1:20" ht="21" customHeight="1">
      <c r="A95" s="50"/>
      <c r="B95" s="51"/>
      <c r="C95" s="178"/>
      <c r="D95" s="179"/>
      <c r="E95" s="201"/>
      <c r="F95" s="181"/>
      <c r="G95" s="202"/>
      <c r="H95" s="182"/>
      <c r="I95" s="183" t="s">
        <v>98</v>
      </c>
      <c r="J95" s="175">
        <v>2522</v>
      </c>
      <c r="K95" s="356">
        <v>234.91</v>
      </c>
      <c r="L95" s="356">
        <v>0.4768</v>
      </c>
      <c r="M95" s="356">
        <v>1.04</v>
      </c>
      <c r="N95" s="203">
        <f t="shared" si="3"/>
        <v>293775.90521344007</v>
      </c>
      <c r="O95" s="598">
        <v>414</v>
      </c>
      <c r="P95" s="604">
        <f t="shared" si="4"/>
        <v>48224.910689280005</v>
      </c>
      <c r="Q95" s="594"/>
      <c r="R95" s="689">
        <v>1316</v>
      </c>
      <c r="S95" s="291">
        <f t="shared" si="5"/>
        <v>1730</v>
      </c>
      <c r="T95" s="690"/>
    </row>
    <row r="96" spans="1:20" ht="24" customHeight="1">
      <c r="A96" s="50"/>
      <c r="B96" s="51"/>
      <c r="C96" s="178"/>
      <c r="D96" s="179"/>
      <c r="E96" s="201"/>
      <c r="F96" s="181"/>
      <c r="G96" s="202"/>
      <c r="H96" s="182"/>
      <c r="I96" s="183" t="s">
        <v>99</v>
      </c>
      <c r="J96" s="175">
        <v>2522</v>
      </c>
      <c r="K96" s="356">
        <v>234.91</v>
      </c>
      <c r="L96" s="356">
        <v>0.4768</v>
      </c>
      <c r="M96" s="356">
        <v>1.04</v>
      </c>
      <c r="N96" s="203">
        <f t="shared" si="3"/>
        <v>293775.90521344007</v>
      </c>
      <c r="O96" s="598">
        <v>414</v>
      </c>
      <c r="P96" s="604">
        <f t="shared" si="4"/>
        <v>48224.910689280005</v>
      </c>
      <c r="Q96" s="594"/>
      <c r="R96" s="689">
        <v>1316</v>
      </c>
      <c r="S96" s="291">
        <f t="shared" si="5"/>
        <v>1730</v>
      </c>
      <c r="T96" s="690"/>
    </row>
    <row r="97" spans="1:20" ht="21" customHeight="1">
      <c r="A97" s="50"/>
      <c r="B97" s="51"/>
      <c r="C97" s="178"/>
      <c r="D97" s="179"/>
      <c r="E97" s="201"/>
      <c r="F97" s="181"/>
      <c r="G97" s="202"/>
      <c r="H97" s="182"/>
      <c r="I97" s="183" t="s">
        <v>100</v>
      </c>
      <c r="J97" s="175">
        <v>2522</v>
      </c>
      <c r="K97" s="356">
        <v>234.91</v>
      </c>
      <c r="L97" s="356">
        <v>0.4768</v>
      </c>
      <c r="M97" s="356">
        <v>1.04</v>
      </c>
      <c r="N97" s="203">
        <f t="shared" si="3"/>
        <v>293775.90521344007</v>
      </c>
      <c r="O97" s="598">
        <v>414</v>
      </c>
      <c r="P97" s="604">
        <f t="shared" si="4"/>
        <v>48224.910689280005</v>
      </c>
      <c r="Q97" s="594"/>
      <c r="R97" s="689">
        <v>1316</v>
      </c>
      <c r="S97" s="291">
        <f t="shared" si="5"/>
        <v>1730</v>
      </c>
      <c r="T97" s="690"/>
    </row>
    <row r="98" spans="1:20" ht="18.75" customHeight="1">
      <c r="A98" s="50"/>
      <c r="B98" s="51"/>
      <c r="C98" s="178"/>
      <c r="D98" s="179"/>
      <c r="E98" s="201"/>
      <c r="F98" s="181"/>
      <c r="G98" s="202"/>
      <c r="H98" s="182"/>
      <c r="I98" s="183" t="s">
        <v>97</v>
      </c>
      <c r="J98" s="175">
        <v>301</v>
      </c>
      <c r="K98" s="356">
        <v>234.91</v>
      </c>
      <c r="L98" s="356">
        <v>1</v>
      </c>
      <c r="M98" s="356">
        <v>1.04</v>
      </c>
      <c r="N98" s="203">
        <f t="shared" si="3"/>
        <v>73536.2264</v>
      </c>
      <c r="O98" s="598">
        <v>33</v>
      </c>
      <c r="P98" s="604">
        <f t="shared" si="4"/>
        <v>8062.1112</v>
      </c>
      <c r="Q98" s="594"/>
      <c r="R98" s="689">
        <v>268</v>
      </c>
      <c r="S98" s="291">
        <f t="shared" si="5"/>
        <v>301</v>
      </c>
      <c r="T98" s="690"/>
    </row>
    <row r="99" spans="1:20" ht="18.75" customHeight="1">
      <c r="A99" s="50"/>
      <c r="B99" s="51"/>
      <c r="C99" s="178"/>
      <c r="D99" s="179"/>
      <c r="E99" s="201"/>
      <c r="F99" s="181"/>
      <c r="G99" s="202"/>
      <c r="H99" s="182"/>
      <c r="I99" s="540" t="s">
        <v>323</v>
      </c>
      <c r="J99" s="175"/>
      <c r="K99" s="356"/>
      <c r="L99" s="356"/>
      <c r="M99" s="356">
        <v>1.04</v>
      </c>
      <c r="N99" s="203">
        <f t="shared" si="3"/>
        <v>0</v>
      </c>
      <c r="O99" s="598">
        <v>0</v>
      </c>
      <c r="P99" s="604">
        <f t="shared" si="4"/>
        <v>0</v>
      </c>
      <c r="Q99" s="594"/>
      <c r="R99" s="689">
        <v>0</v>
      </c>
      <c r="S99" s="291">
        <f t="shared" si="5"/>
        <v>0</v>
      </c>
      <c r="T99" s="690"/>
    </row>
    <row r="100" spans="1:20" ht="18.75" customHeight="1">
      <c r="A100" s="50"/>
      <c r="B100" s="51"/>
      <c r="C100" s="178"/>
      <c r="D100" s="179"/>
      <c r="E100" s="201"/>
      <c r="F100" s="181"/>
      <c r="G100" s="202"/>
      <c r="H100" s="182"/>
      <c r="I100" s="561" t="s">
        <v>316</v>
      </c>
      <c r="J100" s="175"/>
      <c r="K100" s="356"/>
      <c r="L100" s="356"/>
      <c r="M100" s="356">
        <v>1.04</v>
      </c>
      <c r="N100" s="203">
        <f t="shared" si="3"/>
        <v>0</v>
      </c>
      <c r="O100" s="598">
        <v>0</v>
      </c>
      <c r="P100" s="604">
        <f t="shared" si="4"/>
        <v>0</v>
      </c>
      <c r="Q100" s="594"/>
      <c r="R100" s="689">
        <v>0</v>
      </c>
      <c r="S100" s="291">
        <f t="shared" si="5"/>
        <v>0</v>
      </c>
      <c r="T100" s="690"/>
    </row>
    <row r="101" spans="1:20" ht="18.75" customHeight="1">
      <c r="A101" s="50"/>
      <c r="B101" s="51"/>
      <c r="C101" s="178"/>
      <c r="D101" s="179"/>
      <c r="E101" s="201"/>
      <c r="F101" s="181"/>
      <c r="G101" s="202"/>
      <c r="H101" s="182"/>
      <c r="I101" s="561" t="s">
        <v>317</v>
      </c>
      <c r="J101" s="175"/>
      <c r="K101" s="356"/>
      <c r="L101" s="356"/>
      <c r="M101" s="356">
        <v>1.04</v>
      </c>
      <c r="N101" s="203">
        <f t="shared" si="3"/>
        <v>0</v>
      </c>
      <c r="O101" s="598">
        <v>0</v>
      </c>
      <c r="P101" s="604">
        <f t="shared" si="4"/>
        <v>0</v>
      </c>
      <c r="Q101" s="594"/>
      <c r="R101" s="689">
        <v>0</v>
      </c>
      <c r="S101" s="291">
        <f t="shared" si="5"/>
        <v>0</v>
      </c>
      <c r="T101" s="690"/>
    </row>
    <row r="102" spans="1:20" ht="18.75" customHeight="1" thickBot="1">
      <c r="A102" s="56"/>
      <c r="B102" s="57"/>
      <c r="C102" s="212"/>
      <c r="D102" s="213"/>
      <c r="E102" s="224"/>
      <c r="F102" s="215"/>
      <c r="G102" s="225"/>
      <c r="H102" s="216"/>
      <c r="I102" s="561" t="s">
        <v>317</v>
      </c>
      <c r="J102" s="175"/>
      <c r="K102" s="356"/>
      <c r="L102" s="356"/>
      <c r="M102" s="356">
        <v>1.04</v>
      </c>
      <c r="N102" s="203">
        <f t="shared" si="3"/>
        <v>0</v>
      </c>
      <c r="O102" s="598">
        <v>0</v>
      </c>
      <c r="P102" s="604">
        <f t="shared" si="4"/>
        <v>0</v>
      </c>
      <c r="Q102" s="594"/>
      <c r="R102" s="689">
        <v>0</v>
      </c>
      <c r="S102" s="291">
        <f t="shared" si="5"/>
        <v>0</v>
      </c>
      <c r="T102" s="690"/>
    </row>
    <row r="103" spans="1:20" ht="116.25" thickBot="1">
      <c r="A103" s="78" t="s">
        <v>0</v>
      </c>
      <c r="B103" s="79" t="s">
        <v>5</v>
      </c>
      <c r="C103" s="79" t="s">
        <v>3</v>
      </c>
      <c r="D103" s="110" t="s">
        <v>165</v>
      </c>
      <c r="E103" s="81" t="s">
        <v>102</v>
      </c>
      <c r="F103" s="245" t="s">
        <v>254</v>
      </c>
      <c r="G103" s="246" t="s">
        <v>170</v>
      </c>
      <c r="H103" s="204" t="s">
        <v>250</v>
      </c>
      <c r="I103" s="14"/>
      <c r="J103" s="29">
        <f>J104+J105+J106+J107+J108+J109+J110+J111+J112+J113+J115+J117+J118+J119+J120+J121+J122+J123+J124+J125+J127+J128+J129+J126+J116+J114</f>
        <v>68150</v>
      </c>
      <c r="K103" s="359"/>
      <c r="L103" s="360"/>
      <c r="M103" s="360"/>
      <c r="N103" s="38">
        <f>N104+N105+N106+N107+N108+N109+N110+N111+N112+N113+N115+N117+N118+N119+N120+N121+N122+N123+N124+N125+N127+N128+N129+N116+N114+N126</f>
        <v>1717446.4944</v>
      </c>
      <c r="O103" s="254">
        <f>O104+O105+O106+O107+O108+O109+O110+O111+O112+O113+O115+O117+O118+O119+O120+O121+O122+O123+O124+O125+O127+O128+O129+O126+O116+O114</f>
        <v>9113</v>
      </c>
      <c r="P103" s="38">
        <f>P104+P105+P106+P107+P108+P109+P110+P111+P112+P113+P115+P117+P118+P119+P120+P121+P122+P123+P124+P125+P127+P128+P129+P126+P116+P114</f>
        <v>363083.79120000004</v>
      </c>
      <c r="Q103" s="602">
        <f>O103*100/J103</f>
        <v>13.371973587674248</v>
      </c>
      <c r="R103" s="687">
        <f>R104+R105+R106+R107+R108+R109+R110+R111+R112+R113+R115+R117+R118+R119+R120+R121+R122+R123+R124+R125+R127+R128+R129+R126+R116+R114</f>
        <v>13487</v>
      </c>
      <c r="S103" s="688">
        <f>O103+R103</f>
        <v>22600</v>
      </c>
      <c r="T103" s="700">
        <f>S103*100/J103</f>
        <v>33.162142333088774</v>
      </c>
    </row>
    <row r="104" spans="1:20" ht="12.75">
      <c r="A104" s="44"/>
      <c r="B104" s="45"/>
      <c r="C104" s="169"/>
      <c r="D104" s="170"/>
      <c r="E104" s="205"/>
      <c r="F104" s="172"/>
      <c r="G104" s="172"/>
      <c r="H104" s="173"/>
      <c r="I104" s="206" t="s">
        <v>103</v>
      </c>
      <c r="J104" s="207">
        <v>2800</v>
      </c>
      <c r="K104" s="356">
        <v>38.31</v>
      </c>
      <c r="L104" s="356">
        <v>1</v>
      </c>
      <c r="M104" s="356">
        <v>1.04</v>
      </c>
      <c r="N104" s="208">
        <f>J104*K104*L104*M104</f>
        <v>111558.72</v>
      </c>
      <c r="O104" s="598">
        <v>552</v>
      </c>
      <c r="P104" s="604">
        <f>K104*L104*O104*M104</f>
        <v>21993.004800000002</v>
      </c>
      <c r="Q104" s="594"/>
      <c r="R104" s="689">
        <v>1183</v>
      </c>
      <c r="S104" s="291">
        <f>O104+R104</f>
        <v>1735</v>
      </c>
      <c r="T104" s="690"/>
    </row>
    <row r="105" spans="1:20" ht="12.75">
      <c r="A105" s="50"/>
      <c r="B105" s="51"/>
      <c r="C105" s="178"/>
      <c r="D105" s="179"/>
      <c r="E105" s="209"/>
      <c r="F105" s="181"/>
      <c r="G105" s="181"/>
      <c r="H105" s="182"/>
      <c r="I105" s="206" t="s">
        <v>104</v>
      </c>
      <c r="J105" s="207">
        <v>30000</v>
      </c>
      <c r="K105" s="356">
        <v>38.31</v>
      </c>
      <c r="L105" s="509">
        <v>0.1652</v>
      </c>
      <c r="M105" s="356">
        <v>1.04</v>
      </c>
      <c r="N105" s="208">
        <f aca="true" t="shared" si="6" ref="N105:N129">J105*K105*L105*M105</f>
        <v>197458.93440000003</v>
      </c>
      <c r="O105" s="598">
        <v>0</v>
      </c>
      <c r="P105" s="604">
        <f aca="true" t="shared" si="7" ref="P105:P129">K105*L105*O105*M105</f>
        <v>0</v>
      </c>
      <c r="Q105" s="594"/>
      <c r="R105" s="689">
        <v>3500</v>
      </c>
      <c r="S105" s="291">
        <f aca="true" t="shared" si="8" ref="S105:S129">O105+R105</f>
        <v>3500</v>
      </c>
      <c r="T105" s="690"/>
    </row>
    <row r="106" spans="1:20" ht="12.75">
      <c r="A106" s="50"/>
      <c r="B106" s="51"/>
      <c r="C106" s="178"/>
      <c r="D106" s="179"/>
      <c r="E106" s="209"/>
      <c r="F106" s="181"/>
      <c r="G106" s="181"/>
      <c r="H106" s="182"/>
      <c r="I106" s="174" t="s">
        <v>109</v>
      </c>
      <c r="J106" s="207">
        <v>0</v>
      </c>
      <c r="K106" s="356">
        <v>38.31</v>
      </c>
      <c r="L106" s="356">
        <v>1</v>
      </c>
      <c r="M106" s="356">
        <v>1.04</v>
      </c>
      <c r="N106" s="208">
        <f t="shared" si="6"/>
        <v>0</v>
      </c>
      <c r="O106" s="598">
        <v>0</v>
      </c>
      <c r="P106" s="604">
        <f t="shared" si="7"/>
        <v>0</v>
      </c>
      <c r="Q106" s="594"/>
      <c r="R106" s="689">
        <v>0</v>
      </c>
      <c r="S106" s="291">
        <f t="shared" si="8"/>
        <v>0</v>
      </c>
      <c r="T106" s="690"/>
    </row>
    <row r="107" spans="1:20" ht="9.75" customHeight="1">
      <c r="A107" s="50"/>
      <c r="B107" s="51"/>
      <c r="C107" s="178"/>
      <c r="D107" s="179"/>
      <c r="E107" s="209"/>
      <c r="F107" s="181"/>
      <c r="G107" s="181"/>
      <c r="H107" s="182"/>
      <c r="I107" s="183" t="s">
        <v>105</v>
      </c>
      <c r="J107" s="207">
        <v>10062</v>
      </c>
      <c r="K107" s="356">
        <v>38.31</v>
      </c>
      <c r="L107" s="356">
        <v>1</v>
      </c>
      <c r="M107" s="356">
        <v>1.04</v>
      </c>
      <c r="N107" s="208">
        <f t="shared" si="6"/>
        <v>400894.22880000004</v>
      </c>
      <c r="O107" s="598">
        <v>2876</v>
      </c>
      <c r="P107" s="604">
        <f t="shared" si="7"/>
        <v>114586.74240000002</v>
      </c>
      <c r="Q107" s="594"/>
      <c r="R107" s="689">
        <v>2966</v>
      </c>
      <c r="S107" s="291">
        <f t="shared" si="8"/>
        <v>5842</v>
      </c>
      <c r="T107" s="690"/>
    </row>
    <row r="108" spans="1:20" ht="12.75">
      <c r="A108" s="50"/>
      <c r="B108" s="51"/>
      <c r="C108" s="178"/>
      <c r="D108" s="179"/>
      <c r="E108" s="209"/>
      <c r="F108" s="181"/>
      <c r="G108" s="181"/>
      <c r="H108" s="182"/>
      <c r="I108" s="174" t="s">
        <v>108</v>
      </c>
      <c r="J108" s="207">
        <v>100</v>
      </c>
      <c r="K108" s="356">
        <v>38.31</v>
      </c>
      <c r="L108" s="356">
        <v>1</v>
      </c>
      <c r="M108" s="356">
        <v>1.04</v>
      </c>
      <c r="N108" s="208">
        <f t="shared" si="6"/>
        <v>3984.2400000000002</v>
      </c>
      <c r="O108" s="598">
        <v>0</v>
      </c>
      <c r="P108" s="604">
        <f t="shared" si="7"/>
        <v>0</v>
      </c>
      <c r="Q108" s="594"/>
      <c r="R108" s="689">
        <v>5</v>
      </c>
      <c r="S108" s="291">
        <f t="shared" si="8"/>
        <v>5</v>
      </c>
      <c r="T108" s="690"/>
    </row>
    <row r="109" spans="1:20" ht="12.75">
      <c r="A109" s="50"/>
      <c r="B109" s="51"/>
      <c r="C109" s="178"/>
      <c r="D109" s="179"/>
      <c r="E109" s="209"/>
      <c r="F109" s="181"/>
      <c r="G109" s="181"/>
      <c r="H109" s="182"/>
      <c r="I109" s="174" t="s">
        <v>106</v>
      </c>
      <c r="J109" s="207">
        <v>5188</v>
      </c>
      <c r="K109" s="356">
        <v>38.31</v>
      </c>
      <c r="L109" s="356">
        <v>1</v>
      </c>
      <c r="M109" s="356">
        <v>1.04</v>
      </c>
      <c r="N109" s="208">
        <f t="shared" si="6"/>
        <v>206702.3712</v>
      </c>
      <c r="O109" s="598">
        <v>700</v>
      </c>
      <c r="P109" s="604">
        <f t="shared" si="7"/>
        <v>27889.68</v>
      </c>
      <c r="Q109" s="594"/>
      <c r="R109" s="689">
        <v>818</v>
      </c>
      <c r="S109" s="291">
        <f t="shared" si="8"/>
        <v>1518</v>
      </c>
      <c r="T109" s="690"/>
    </row>
    <row r="110" spans="1:20" ht="12.75">
      <c r="A110" s="50"/>
      <c r="B110" s="51"/>
      <c r="C110" s="178"/>
      <c r="D110" s="179"/>
      <c r="E110" s="209"/>
      <c r="F110" s="181"/>
      <c r="G110" s="181"/>
      <c r="H110" s="182"/>
      <c r="I110" s="174" t="s">
        <v>107</v>
      </c>
      <c r="J110" s="207">
        <v>0</v>
      </c>
      <c r="K110" s="356">
        <v>38.31</v>
      </c>
      <c r="L110" s="356">
        <v>1</v>
      </c>
      <c r="M110" s="356">
        <v>1.04</v>
      </c>
      <c r="N110" s="208">
        <f t="shared" si="6"/>
        <v>0</v>
      </c>
      <c r="O110" s="598">
        <v>0</v>
      </c>
      <c r="P110" s="604">
        <f t="shared" si="7"/>
        <v>0</v>
      </c>
      <c r="Q110" s="594"/>
      <c r="R110" s="689">
        <v>0</v>
      </c>
      <c r="S110" s="291">
        <f t="shared" si="8"/>
        <v>0</v>
      </c>
      <c r="T110" s="690"/>
    </row>
    <row r="111" spans="1:20" ht="12.75">
      <c r="A111" s="50"/>
      <c r="B111" s="51"/>
      <c r="C111" s="178"/>
      <c r="D111" s="179"/>
      <c r="E111" s="209"/>
      <c r="F111" s="181"/>
      <c r="G111" s="181"/>
      <c r="H111" s="182"/>
      <c r="I111" s="174" t="s">
        <v>106</v>
      </c>
      <c r="J111" s="207">
        <v>0</v>
      </c>
      <c r="K111" s="356">
        <v>38.31</v>
      </c>
      <c r="L111" s="356">
        <v>1</v>
      </c>
      <c r="M111" s="356">
        <v>1.04</v>
      </c>
      <c r="N111" s="208">
        <f t="shared" si="6"/>
        <v>0</v>
      </c>
      <c r="O111" s="598">
        <v>0</v>
      </c>
      <c r="P111" s="604">
        <f t="shared" si="7"/>
        <v>0</v>
      </c>
      <c r="Q111" s="594"/>
      <c r="R111" s="689">
        <v>0</v>
      </c>
      <c r="S111" s="291">
        <f t="shared" si="8"/>
        <v>0</v>
      </c>
      <c r="T111" s="690"/>
    </row>
    <row r="112" spans="1:20" ht="12.75">
      <c r="A112" s="50"/>
      <c r="B112" s="51"/>
      <c r="C112" s="178"/>
      <c r="D112" s="179"/>
      <c r="E112" s="209"/>
      <c r="F112" s="181"/>
      <c r="G112" s="181"/>
      <c r="H112" s="182"/>
      <c r="I112" s="206" t="s">
        <v>110</v>
      </c>
      <c r="J112" s="207">
        <v>0</v>
      </c>
      <c r="K112" s="356">
        <v>38.31</v>
      </c>
      <c r="L112" s="356">
        <v>1</v>
      </c>
      <c r="M112" s="356">
        <v>1.04</v>
      </c>
      <c r="N112" s="208">
        <f t="shared" si="6"/>
        <v>0</v>
      </c>
      <c r="O112" s="598">
        <v>0</v>
      </c>
      <c r="P112" s="604">
        <f t="shared" si="7"/>
        <v>0</v>
      </c>
      <c r="Q112" s="594"/>
      <c r="R112" s="689">
        <v>0</v>
      </c>
      <c r="S112" s="291">
        <f t="shared" si="8"/>
        <v>0</v>
      </c>
      <c r="T112" s="690"/>
    </row>
    <row r="113" spans="1:20" ht="17.25">
      <c r="A113" s="50"/>
      <c r="B113" s="51"/>
      <c r="C113" s="178"/>
      <c r="D113" s="179"/>
      <c r="E113" s="209"/>
      <c r="F113" s="181"/>
      <c r="G113" s="181"/>
      <c r="H113" s="182"/>
      <c r="I113" s="210" t="s">
        <v>157</v>
      </c>
      <c r="J113" s="207">
        <v>0</v>
      </c>
      <c r="K113" s="356">
        <v>38.31</v>
      </c>
      <c r="L113" s="356">
        <v>1</v>
      </c>
      <c r="M113" s="356">
        <v>1.04</v>
      </c>
      <c r="N113" s="208">
        <f t="shared" si="6"/>
        <v>0</v>
      </c>
      <c r="O113" s="598">
        <v>0</v>
      </c>
      <c r="P113" s="604">
        <f t="shared" si="7"/>
        <v>0</v>
      </c>
      <c r="Q113" s="594"/>
      <c r="R113" s="689">
        <v>0</v>
      </c>
      <c r="S113" s="291">
        <f t="shared" si="8"/>
        <v>0</v>
      </c>
      <c r="T113" s="690"/>
    </row>
    <row r="114" spans="1:20" ht="12.75">
      <c r="A114" s="50"/>
      <c r="B114" s="51"/>
      <c r="C114" s="178"/>
      <c r="D114" s="179"/>
      <c r="E114" s="209"/>
      <c r="F114" s="181"/>
      <c r="G114" s="181"/>
      <c r="H114" s="182"/>
      <c r="I114" s="174" t="s">
        <v>158</v>
      </c>
      <c r="J114" s="207">
        <v>0</v>
      </c>
      <c r="K114" s="356">
        <v>38.31</v>
      </c>
      <c r="L114" s="356">
        <v>1</v>
      </c>
      <c r="M114" s="356">
        <v>1.04</v>
      </c>
      <c r="N114" s="208">
        <f t="shared" si="6"/>
        <v>0</v>
      </c>
      <c r="O114" s="598">
        <v>0</v>
      </c>
      <c r="P114" s="604">
        <f t="shared" si="7"/>
        <v>0</v>
      </c>
      <c r="Q114" s="594"/>
      <c r="R114" s="689">
        <v>0</v>
      </c>
      <c r="S114" s="291">
        <f t="shared" si="8"/>
        <v>0</v>
      </c>
      <c r="T114" s="690"/>
    </row>
    <row r="115" spans="1:20" ht="12.75">
      <c r="A115" s="50"/>
      <c r="B115" s="51"/>
      <c r="C115" s="178"/>
      <c r="D115" s="179"/>
      <c r="E115" s="209"/>
      <c r="F115" s="181"/>
      <c r="G115" s="181"/>
      <c r="H115" s="182"/>
      <c r="I115" s="206" t="s">
        <v>156</v>
      </c>
      <c r="J115" s="207">
        <v>0</v>
      </c>
      <c r="K115" s="356">
        <v>38.31</v>
      </c>
      <c r="L115" s="356">
        <v>1</v>
      </c>
      <c r="M115" s="356">
        <v>1.04</v>
      </c>
      <c r="N115" s="208">
        <f t="shared" si="6"/>
        <v>0</v>
      </c>
      <c r="O115" s="598">
        <v>0</v>
      </c>
      <c r="P115" s="604">
        <f t="shared" si="7"/>
        <v>0</v>
      </c>
      <c r="Q115" s="594"/>
      <c r="R115" s="689">
        <v>0</v>
      </c>
      <c r="S115" s="291">
        <f t="shared" si="8"/>
        <v>0</v>
      </c>
      <c r="T115" s="690"/>
    </row>
    <row r="116" spans="1:20" ht="12.75">
      <c r="A116" s="50"/>
      <c r="B116" s="51"/>
      <c r="C116" s="178"/>
      <c r="D116" s="179"/>
      <c r="E116" s="209"/>
      <c r="F116" s="181"/>
      <c r="G116" s="181"/>
      <c r="H116" s="182"/>
      <c r="I116" s="174" t="s">
        <v>155</v>
      </c>
      <c r="J116" s="207">
        <v>0</v>
      </c>
      <c r="K116" s="356">
        <v>38.31</v>
      </c>
      <c r="L116" s="356">
        <v>1</v>
      </c>
      <c r="M116" s="356">
        <v>1.04</v>
      </c>
      <c r="N116" s="208">
        <f t="shared" si="6"/>
        <v>0</v>
      </c>
      <c r="O116" s="598">
        <v>0</v>
      </c>
      <c r="P116" s="604">
        <f t="shared" si="7"/>
        <v>0</v>
      </c>
      <c r="Q116" s="594"/>
      <c r="R116" s="689">
        <v>0</v>
      </c>
      <c r="S116" s="291">
        <f t="shared" si="8"/>
        <v>0</v>
      </c>
      <c r="T116" s="690"/>
    </row>
    <row r="117" spans="1:20" ht="30.75" customHeight="1">
      <c r="A117" s="50"/>
      <c r="B117" s="51"/>
      <c r="C117" s="178"/>
      <c r="D117" s="179"/>
      <c r="E117" s="209"/>
      <c r="F117" s="181"/>
      <c r="G117" s="181"/>
      <c r="H117" s="182"/>
      <c r="I117" s="210" t="s">
        <v>111</v>
      </c>
      <c r="J117" s="207">
        <v>0</v>
      </c>
      <c r="K117" s="356">
        <v>38.31</v>
      </c>
      <c r="L117" s="356">
        <v>1</v>
      </c>
      <c r="M117" s="356">
        <v>1.04</v>
      </c>
      <c r="N117" s="208">
        <f t="shared" si="6"/>
        <v>0</v>
      </c>
      <c r="O117" s="598">
        <v>0</v>
      </c>
      <c r="P117" s="604">
        <f t="shared" si="7"/>
        <v>0</v>
      </c>
      <c r="Q117" s="594"/>
      <c r="R117" s="689">
        <v>0</v>
      </c>
      <c r="S117" s="291">
        <f t="shared" si="8"/>
        <v>0</v>
      </c>
      <c r="T117" s="690"/>
    </row>
    <row r="118" spans="1:20" ht="23.25" customHeight="1">
      <c r="A118" s="50"/>
      <c r="B118" s="51"/>
      <c r="C118" s="178"/>
      <c r="D118" s="179"/>
      <c r="E118" s="209"/>
      <c r="F118" s="181"/>
      <c r="G118" s="181"/>
      <c r="H118" s="182"/>
      <c r="I118" s="210" t="s">
        <v>112</v>
      </c>
      <c r="J118" s="207">
        <v>0</v>
      </c>
      <c r="K118" s="356">
        <v>38.31</v>
      </c>
      <c r="L118" s="356">
        <v>1</v>
      </c>
      <c r="M118" s="356">
        <v>1.04</v>
      </c>
      <c r="N118" s="208">
        <f t="shared" si="6"/>
        <v>0</v>
      </c>
      <c r="O118" s="598">
        <v>0</v>
      </c>
      <c r="P118" s="604">
        <f t="shared" si="7"/>
        <v>0</v>
      </c>
      <c r="Q118" s="594"/>
      <c r="R118" s="689">
        <v>0</v>
      </c>
      <c r="S118" s="291">
        <f t="shared" si="8"/>
        <v>0</v>
      </c>
      <c r="T118" s="690"/>
    </row>
    <row r="119" spans="1:20" ht="22.5" customHeight="1">
      <c r="A119" s="50"/>
      <c r="B119" s="51"/>
      <c r="C119" s="178"/>
      <c r="D119" s="179"/>
      <c r="E119" s="209"/>
      <c r="F119" s="181"/>
      <c r="G119" s="181"/>
      <c r="H119" s="182"/>
      <c r="I119" s="210" t="s">
        <v>77</v>
      </c>
      <c r="J119" s="207">
        <v>0</v>
      </c>
      <c r="K119" s="356">
        <v>38.31</v>
      </c>
      <c r="L119" s="356">
        <v>1</v>
      </c>
      <c r="M119" s="356">
        <v>1.04</v>
      </c>
      <c r="N119" s="208">
        <f t="shared" si="6"/>
        <v>0</v>
      </c>
      <c r="O119" s="598">
        <v>0</v>
      </c>
      <c r="P119" s="604">
        <f t="shared" si="7"/>
        <v>0</v>
      </c>
      <c r="Q119" s="594"/>
      <c r="R119" s="689">
        <v>0</v>
      </c>
      <c r="S119" s="291">
        <f t="shared" si="8"/>
        <v>0</v>
      </c>
      <c r="T119" s="690"/>
    </row>
    <row r="120" spans="1:20" ht="12.75">
      <c r="A120" s="50"/>
      <c r="B120" s="51"/>
      <c r="C120" s="178"/>
      <c r="D120" s="179"/>
      <c r="E120" s="209"/>
      <c r="F120" s="181"/>
      <c r="G120" s="181"/>
      <c r="H120" s="182"/>
      <c r="I120" s="210" t="s">
        <v>113</v>
      </c>
      <c r="J120" s="207">
        <v>0</v>
      </c>
      <c r="K120" s="356">
        <v>38.31</v>
      </c>
      <c r="L120" s="356">
        <v>1</v>
      </c>
      <c r="M120" s="356">
        <v>1.04</v>
      </c>
      <c r="N120" s="208">
        <f t="shared" si="6"/>
        <v>0</v>
      </c>
      <c r="O120" s="598">
        <v>0</v>
      </c>
      <c r="P120" s="604">
        <f t="shared" si="7"/>
        <v>0</v>
      </c>
      <c r="Q120" s="594"/>
      <c r="R120" s="689">
        <v>0</v>
      </c>
      <c r="S120" s="291">
        <f t="shared" si="8"/>
        <v>0</v>
      </c>
      <c r="T120" s="690"/>
    </row>
    <row r="121" spans="1:20" ht="12" customHeight="1">
      <c r="A121" s="50"/>
      <c r="B121" s="51"/>
      <c r="C121" s="178"/>
      <c r="D121" s="179"/>
      <c r="E121" s="209"/>
      <c r="F121" s="181"/>
      <c r="G121" s="181"/>
      <c r="H121" s="182"/>
      <c r="I121" s="210" t="s">
        <v>114</v>
      </c>
      <c r="J121" s="207">
        <v>10000</v>
      </c>
      <c r="K121" s="356">
        <v>38.31</v>
      </c>
      <c r="L121" s="356">
        <v>1</v>
      </c>
      <c r="M121" s="356">
        <v>1.04</v>
      </c>
      <c r="N121" s="208">
        <f t="shared" si="6"/>
        <v>398424</v>
      </c>
      <c r="O121" s="598">
        <v>2490</v>
      </c>
      <c r="P121" s="604">
        <f t="shared" si="7"/>
        <v>99207.57600000002</v>
      </c>
      <c r="Q121" s="594"/>
      <c r="R121" s="689">
        <v>2510</v>
      </c>
      <c r="S121" s="291">
        <f t="shared" si="8"/>
        <v>5000</v>
      </c>
      <c r="T121" s="690"/>
    </row>
    <row r="122" spans="1:20" ht="12.75">
      <c r="A122" s="50"/>
      <c r="B122" s="51"/>
      <c r="C122" s="178"/>
      <c r="D122" s="179"/>
      <c r="E122" s="209"/>
      <c r="F122" s="181"/>
      <c r="G122" s="181"/>
      <c r="H122" s="182"/>
      <c r="I122" s="210" t="s">
        <v>115</v>
      </c>
      <c r="J122" s="207">
        <v>0</v>
      </c>
      <c r="K122" s="356">
        <v>38.31</v>
      </c>
      <c r="L122" s="356">
        <v>1</v>
      </c>
      <c r="M122" s="356">
        <v>1.04</v>
      </c>
      <c r="N122" s="208">
        <f t="shared" si="6"/>
        <v>0</v>
      </c>
      <c r="O122" s="598">
        <v>0</v>
      </c>
      <c r="P122" s="604">
        <f t="shared" si="7"/>
        <v>0</v>
      </c>
      <c r="Q122" s="594"/>
      <c r="R122" s="689">
        <v>0</v>
      </c>
      <c r="S122" s="291">
        <f t="shared" si="8"/>
        <v>0</v>
      </c>
      <c r="T122" s="690"/>
    </row>
    <row r="123" spans="1:20" ht="12.75">
      <c r="A123" s="50"/>
      <c r="B123" s="51"/>
      <c r="C123" s="178"/>
      <c r="D123" s="179"/>
      <c r="E123" s="209"/>
      <c r="F123" s="181"/>
      <c r="G123" s="181"/>
      <c r="H123" s="182"/>
      <c r="I123" s="210" t="s">
        <v>114</v>
      </c>
      <c r="J123" s="207">
        <v>10000</v>
      </c>
      <c r="K123" s="356">
        <v>38.31</v>
      </c>
      <c r="L123" s="356">
        <v>1</v>
      </c>
      <c r="M123" s="356">
        <v>1.04</v>
      </c>
      <c r="N123" s="208">
        <f t="shared" si="6"/>
        <v>398424</v>
      </c>
      <c r="O123" s="598">
        <v>2495</v>
      </c>
      <c r="P123" s="604">
        <f t="shared" si="7"/>
        <v>99406.78800000002</v>
      </c>
      <c r="Q123" s="594"/>
      <c r="R123" s="689">
        <v>2505</v>
      </c>
      <c r="S123" s="291">
        <f t="shared" si="8"/>
        <v>5000</v>
      </c>
      <c r="T123" s="690"/>
    </row>
    <row r="124" spans="1:20" ht="17.25">
      <c r="A124" s="50"/>
      <c r="B124" s="51"/>
      <c r="C124" s="178"/>
      <c r="D124" s="179"/>
      <c r="E124" s="209"/>
      <c r="F124" s="181"/>
      <c r="G124" s="181"/>
      <c r="H124" s="182"/>
      <c r="I124" s="210" t="s">
        <v>116</v>
      </c>
      <c r="J124" s="207">
        <v>0</v>
      </c>
      <c r="K124" s="356">
        <v>38.31</v>
      </c>
      <c r="L124" s="356">
        <v>1</v>
      </c>
      <c r="M124" s="356">
        <v>1.04</v>
      </c>
      <c r="N124" s="208">
        <f t="shared" si="6"/>
        <v>0</v>
      </c>
      <c r="O124" s="598">
        <v>0</v>
      </c>
      <c r="P124" s="604">
        <f t="shared" si="7"/>
        <v>0</v>
      </c>
      <c r="Q124" s="594"/>
      <c r="R124" s="689">
        <v>0</v>
      </c>
      <c r="S124" s="291">
        <f t="shared" si="8"/>
        <v>0</v>
      </c>
      <c r="T124" s="690"/>
    </row>
    <row r="125" spans="1:20" ht="12.75">
      <c r="A125" s="50"/>
      <c r="B125" s="51"/>
      <c r="C125" s="178"/>
      <c r="D125" s="179"/>
      <c r="E125" s="209"/>
      <c r="F125" s="181"/>
      <c r="G125" s="181"/>
      <c r="H125" s="182"/>
      <c r="I125" s="210" t="s">
        <v>154</v>
      </c>
      <c r="J125" s="207">
        <v>0</v>
      </c>
      <c r="K125" s="356">
        <v>38.31</v>
      </c>
      <c r="L125" s="356">
        <v>1</v>
      </c>
      <c r="M125" s="356">
        <v>1.04</v>
      </c>
      <c r="N125" s="208">
        <f t="shared" si="6"/>
        <v>0</v>
      </c>
      <c r="O125" s="598">
        <v>0</v>
      </c>
      <c r="P125" s="604">
        <f t="shared" si="7"/>
        <v>0</v>
      </c>
      <c r="Q125" s="594"/>
      <c r="R125" s="689">
        <v>0</v>
      </c>
      <c r="S125" s="291">
        <f t="shared" si="8"/>
        <v>0</v>
      </c>
      <c r="T125" s="690"/>
    </row>
    <row r="126" spans="1:20" ht="12.75">
      <c r="A126" s="50"/>
      <c r="B126" s="51"/>
      <c r="C126" s="178"/>
      <c r="D126" s="179"/>
      <c r="E126" s="209"/>
      <c r="F126" s="181"/>
      <c r="G126" s="181"/>
      <c r="H126" s="182"/>
      <c r="I126" s="210" t="s">
        <v>153</v>
      </c>
      <c r="J126" s="207">
        <v>0</v>
      </c>
      <c r="K126" s="356">
        <v>38.31</v>
      </c>
      <c r="L126" s="356">
        <v>1</v>
      </c>
      <c r="M126" s="356">
        <v>1.04</v>
      </c>
      <c r="N126" s="208">
        <f t="shared" si="6"/>
        <v>0</v>
      </c>
      <c r="O126" s="598">
        <v>0</v>
      </c>
      <c r="P126" s="604">
        <f t="shared" si="7"/>
        <v>0</v>
      </c>
      <c r="Q126" s="594"/>
      <c r="R126" s="689">
        <v>0</v>
      </c>
      <c r="S126" s="291">
        <f t="shared" si="8"/>
        <v>0</v>
      </c>
      <c r="T126" s="690"/>
    </row>
    <row r="127" spans="1:20" ht="17.25">
      <c r="A127" s="50"/>
      <c r="B127" s="51"/>
      <c r="C127" s="178"/>
      <c r="D127" s="179"/>
      <c r="E127" s="209"/>
      <c r="F127" s="181"/>
      <c r="G127" s="181"/>
      <c r="H127" s="182"/>
      <c r="I127" s="210" t="s">
        <v>284</v>
      </c>
      <c r="J127" s="207">
        <v>0</v>
      </c>
      <c r="K127" s="356">
        <v>38.31</v>
      </c>
      <c r="L127" s="356">
        <v>1</v>
      </c>
      <c r="M127" s="356">
        <v>1.04</v>
      </c>
      <c r="N127" s="208">
        <f t="shared" si="6"/>
        <v>0</v>
      </c>
      <c r="O127" s="598">
        <v>0</v>
      </c>
      <c r="P127" s="604">
        <f t="shared" si="7"/>
        <v>0</v>
      </c>
      <c r="Q127" s="594"/>
      <c r="R127" s="689">
        <v>0</v>
      </c>
      <c r="S127" s="291">
        <f t="shared" si="8"/>
        <v>0</v>
      </c>
      <c r="T127" s="690"/>
    </row>
    <row r="128" spans="1:20" ht="12.75">
      <c r="A128" s="50"/>
      <c r="B128" s="51"/>
      <c r="C128" s="178"/>
      <c r="D128" s="179"/>
      <c r="E128" s="209"/>
      <c r="F128" s="181"/>
      <c r="G128" s="181"/>
      <c r="H128" s="182"/>
      <c r="I128" s="210" t="s">
        <v>117</v>
      </c>
      <c r="J128" s="207">
        <v>0</v>
      </c>
      <c r="K128" s="356">
        <v>38.31</v>
      </c>
      <c r="L128" s="356">
        <v>1</v>
      </c>
      <c r="M128" s="356">
        <v>1.04</v>
      </c>
      <c r="N128" s="208">
        <f t="shared" si="6"/>
        <v>0</v>
      </c>
      <c r="O128" s="598">
        <v>0</v>
      </c>
      <c r="P128" s="604">
        <f t="shared" si="7"/>
        <v>0</v>
      </c>
      <c r="Q128" s="594"/>
      <c r="R128" s="689">
        <v>0</v>
      </c>
      <c r="S128" s="291">
        <f t="shared" si="8"/>
        <v>0</v>
      </c>
      <c r="T128" s="690"/>
    </row>
    <row r="129" spans="1:20" ht="13.5" thickBot="1">
      <c r="A129" s="56"/>
      <c r="B129" s="57"/>
      <c r="C129" s="212"/>
      <c r="D129" s="213"/>
      <c r="E129" s="214"/>
      <c r="F129" s="215"/>
      <c r="G129" s="215"/>
      <c r="H129" s="216"/>
      <c r="I129" s="206" t="s">
        <v>118</v>
      </c>
      <c r="J129" s="207">
        <v>0</v>
      </c>
      <c r="K129" s="356">
        <v>38.31</v>
      </c>
      <c r="L129" s="356">
        <v>1</v>
      </c>
      <c r="M129" s="356">
        <v>1.04</v>
      </c>
      <c r="N129" s="208">
        <f t="shared" si="6"/>
        <v>0</v>
      </c>
      <c r="O129" s="598">
        <v>0</v>
      </c>
      <c r="P129" s="604">
        <f t="shared" si="7"/>
        <v>0</v>
      </c>
      <c r="Q129" s="594"/>
      <c r="R129" s="689">
        <v>0</v>
      </c>
      <c r="S129" s="291">
        <f t="shared" si="8"/>
        <v>0</v>
      </c>
      <c r="T129" s="690"/>
    </row>
    <row r="130" spans="1:20" ht="124.5" thickBot="1">
      <c r="A130" s="9" t="s">
        <v>0</v>
      </c>
      <c r="B130" s="8" t="s">
        <v>7</v>
      </c>
      <c r="C130" s="8" t="s">
        <v>3</v>
      </c>
      <c r="D130" s="2" t="s">
        <v>9</v>
      </c>
      <c r="E130" s="25" t="s">
        <v>171</v>
      </c>
      <c r="F130" s="217" t="s">
        <v>252</v>
      </c>
      <c r="G130" s="218" t="s">
        <v>172</v>
      </c>
      <c r="H130" s="219" t="s">
        <v>32</v>
      </c>
      <c r="I130" s="14"/>
      <c r="J130" s="34">
        <f>J131+J132+J133+J134+J135+J136</f>
        <v>0</v>
      </c>
      <c r="K130" s="361"/>
      <c r="L130" s="355"/>
      <c r="M130" s="355"/>
      <c r="N130" s="38">
        <f>N131+N132+N133+N134+N135+N136</f>
        <v>0</v>
      </c>
      <c r="O130" s="199"/>
      <c r="P130" s="200">
        <f aca="true" t="shared" si="9" ref="P130:P136">K130*L130*O130</f>
        <v>0</v>
      </c>
      <c r="Q130" s="595"/>
      <c r="R130" s="696"/>
      <c r="S130" s="691"/>
      <c r="T130" s="691"/>
    </row>
    <row r="131" spans="1:20" ht="12.75">
      <c r="A131" s="168"/>
      <c r="B131" s="169"/>
      <c r="C131" s="169"/>
      <c r="D131" s="170"/>
      <c r="E131" s="220"/>
      <c r="F131" s="172"/>
      <c r="G131" s="221"/>
      <c r="H131" s="222"/>
      <c r="I131" s="174" t="s">
        <v>122</v>
      </c>
      <c r="J131" s="174">
        <v>0</v>
      </c>
      <c r="K131" s="362">
        <v>1236.13</v>
      </c>
      <c r="L131" s="357"/>
      <c r="M131" s="357"/>
      <c r="N131" s="176">
        <f aca="true" t="shared" si="10" ref="N131:N136">J131*K131</f>
        <v>0</v>
      </c>
      <c r="O131" s="161"/>
      <c r="P131" s="158">
        <f t="shared" si="9"/>
        <v>0</v>
      </c>
      <c r="Q131" s="594"/>
      <c r="R131" s="693"/>
      <c r="S131" s="690"/>
      <c r="T131" s="690"/>
    </row>
    <row r="132" spans="1:20" ht="12.75">
      <c r="A132" s="177"/>
      <c r="B132" s="178"/>
      <c r="C132" s="178"/>
      <c r="D132" s="179"/>
      <c r="E132" s="201"/>
      <c r="F132" s="181"/>
      <c r="G132" s="202"/>
      <c r="H132" s="223"/>
      <c r="I132" s="174" t="s">
        <v>123</v>
      </c>
      <c r="J132" s="174">
        <v>0</v>
      </c>
      <c r="K132" s="362">
        <v>12583.26</v>
      </c>
      <c r="L132" s="357"/>
      <c r="M132" s="357"/>
      <c r="N132" s="176">
        <f t="shared" si="10"/>
        <v>0</v>
      </c>
      <c r="O132" s="161"/>
      <c r="P132" s="158">
        <f t="shared" si="9"/>
        <v>0</v>
      </c>
      <c r="Q132" s="594"/>
      <c r="R132" s="693"/>
      <c r="S132" s="690"/>
      <c r="T132" s="690"/>
    </row>
    <row r="133" spans="1:20" ht="17.25">
      <c r="A133" s="177"/>
      <c r="B133" s="178"/>
      <c r="C133" s="178"/>
      <c r="D133" s="179"/>
      <c r="E133" s="201"/>
      <c r="F133" s="181"/>
      <c r="G133" s="202"/>
      <c r="H133" s="223"/>
      <c r="I133" s="183" t="s">
        <v>124</v>
      </c>
      <c r="J133" s="174">
        <v>0</v>
      </c>
      <c r="K133" s="362">
        <v>17855.24</v>
      </c>
      <c r="L133" s="357"/>
      <c r="M133" s="357"/>
      <c r="N133" s="176">
        <f t="shared" si="10"/>
        <v>0</v>
      </c>
      <c r="O133" s="161"/>
      <c r="P133" s="158">
        <f t="shared" si="9"/>
        <v>0</v>
      </c>
      <c r="Q133" s="594"/>
      <c r="R133" s="693"/>
      <c r="S133" s="690"/>
      <c r="T133" s="690"/>
    </row>
    <row r="134" spans="1:20" ht="17.25">
      <c r="A134" s="177"/>
      <c r="B134" s="178"/>
      <c r="C134" s="178"/>
      <c r="D134" s="179"/>
      <c r="E134" s="201"/>
      <c r="F134" s="181"/>
      <c r="G134" s="202"/>
      <c r="H134" s="223"/>
      <c r="I134" s="183" t="s">
        <v>125</v>
      </c>
      <c r="J134" s="174">
        <v>0</v>
      </c>
      <c r="K134" s="362">
        <v>11537.23</v>
      </c>
      <c r="L134" s="357"/>
      <c r="M134" s="357"/>
      <c r="N134" s="176">
        <f t="shared" si="10"/>
        <v>0</v>
      </c>
      <c r="O134" s="161"/>
      <c r="P134" s="158">
        <f t="shared" si="9"/>
        <v>0</v>
      </c>
      <c r="Q134" s="594"/>
      <c r="R134" s="693"/>
      <c r="S134" s="690"/>
      <c r="T134" s="690"/>
    </row>
    <row r="135" spans="1:20" ht="17.25">
      <c r="A135" s="177"/>
      <c r="B135" s="178"/>
      <c r="C135" s="178"/>
      <c r="D135" s="179"/>
      <c r="E135" s="201"/>
      <c r="F135" s="181"/>
      <c r="G135" s="202"/>
      <c r="H135" s="223"/>
      <c r="I135" s="183" t="s">
        <v>126</v>
      </c>
      <c r="J135" s="174">
        <v>0</v>
      </c>
      <c r="K135" s="362">
        <v>19228.72</v>
      </c>
      <c r="L135" s="357"/>
      <c r="M135" s="357"/>
      <c r="N135" s="176">
        <f t="shared" si="10"/>
        <v>0</v>
      </c>
      <c r="O135" s="161"/>
      <c r="P135" s="158">
        <f t="shared" si="9"/>
        <v>0</v>
      </c>
      <c r="Q135" s="594"/>
      <c r="R135" s="693"/>
      <c r="S135" s="690"/>
      <c r="T135" s="690"/>
    </row>
    <row r="136" spans="1:20" ht="18" thickBot="1">
      <c r="A136" s="211"/>
      <c r="B136" s="212"/>
      <c r="C136" s="212"/>
      <c r="D136" s="213"/>
      <c r="E136" s="224"/>
      <c r="F136" s="215"/>
      <c r="G136" s="225"/>
      <c r="H136" s="226"/>
      <c r="I136" s="183" t="s">
        <v>127</v>
      </c>
      <c r="J136" s="174">
        <v>0</v>
      </c>
      <c r="K136" s="362">
        <v>7000000</v>
      </c>
      <c r="L136" s="357"/>
      <c r="M136" s="357"/>
      <c r="N136" s="176">
        <f t="shared" si="10"/>
        <v>0</v>
      </c>
      <c r="O136" s="161"/>
      <c r="P136" s="158">
        <f t="shared" si="9"/>
        <v>0</v>
      </c>
      <c r="Q136" s="594"/>
      <c r="R136" s="693"/>
      <c r="S136" s="690"/>
      <c r="T136" s="690"/>
    </row>
    <row r="137" spans="1:20" ht="124.5" thickBot="1">
      <c r="A137" s="9" t="s">
        <v>0</v>
      </c>
      <c r="B137" s="8" t="s">
        <v>8</v>
      </c>
      <c r="C137" s="8" t="s">
        <v>3</v>
      </c>
      <c r="D137" s="2" t="s">
        <v>9</v>
      </c>
      <c r="E137" s="26" t="s">
        <v>35</v>
      </c>
      <c r="F137" s="217" t="s">
        <v>254</v>
      </c>
      <c r="G137" s="227" t="s">
        <v>255</v>
      </c>
      <c r="H137" s="219" t="s">
        <v>248</v>
      </c>
      <c r="I137" s="14"/>
      <c r="J137" s="557">
        <f>J138+J139</f>
        <v>3133.6</v>
      </c>
      <c r="K137" s="366"/>
      <c r="L137" s="367"/>
      <c r="M137" s="367"/>
      <c r="N137" s="38">
        <f>N138+N139</f>
        <v>81832.08383999999</v>
      </c>
      <c r="O137" s="254">
        <f>O138+O139</f>
        <v>96</v>
      </c>
      <c r="P137" s="38">
        <f>P138+P139</f>
        <v>2506.9824</v>
      </c>
      <c r="Q137" s="621">
        <f>O137*100/J137</f>
        <v>3.0635690579525146</v>
      </c>
      <c r="R137" s="697">
        <f>R138+R139</f>
        <v>270</v>
      </c>
      <c r="S137" s="692">
        <f>O137+R137</f>
        <v>366</v>
      </c>
      <c r="T137" s="711">
        <f>S137*100/J137</f>
        <v>11.679857033443962</v>
      </c>
    </row>
    <row r="138" spans="1:20" ht="16.5" customHeight="1">
      <c r="A138" s="44"/>
      <c r="B138" s="45"/>
      <c r="C138" s="169"/>
      <c r="D138" s="170"/>
      <c r="E138" s="220"/>
      <c r="F138" s="172"/>
      <c r="G138" s="221"/>
      <c r="H138" s="173"/>
      <c r="I138" s="174" t="s">
        <v>128</v>
      </c>
      <c r="J138" s="857">
        <v>3133.6</v>
      </c>
      <c r="K138" s="385">
        <v>25.11</v>
      </c>
      <c r="L138" s="207">
        <v>1</v>
      </c>
      <c r="M138" s="207">
        <v>1.04</v>
      </c>
      <c r="N138" s="208">
        <f>J138*K138*L138*M138</f>
        <v>81832.08383999999</v>
      </c>
      <c r="O138" s="598">
        <v>96</v>
      </c>
      <c r="P138" s="604">
        <f>K138*L138*O138*M138</f>
        <v>2506.9824</v>
      </c>
      <c r="Q138" s="594"/>
      <c r="R138" s="689">
        <v>270</v>
      </c>
      <c r="S138" s="291">
        <f>O138+R138</f>
        <v>366</v>
      </c>
      <c r="T138" s="690"/>
    </row>
    <row r="139" spans="1:20" ht="38.25" customHeight="1" thickBot="1">
      <c r="A139" s="50"/>
      <c r="B139" s="51"/>
      <c r="C139" s="178"/>
      <c r="D139" s="179"/>
      <c r="E139" s="201"/>
      <c r="F139" s="181"/>
      <c r="G139" s="202"/>
      <c r="H139" s="182"/>
      <c r="I139" s="183" t="s">
        <v>310</v>
      </c>
      <c r="J139" s="233">
        <v>0</v>
      </c>
      <c r="K139" s="284">
        <v>25.11</v>
      </c>
      <c r="L139" s="207">
        <v>79.65</v>
      </c>
      <c r="M139" s="207">
        <v>1.04</v>
      </c>
      <c r="N139" s="208">
        <f>J139*K139*L139*M139</f>
        <v>0</v>
      </c>
      <c r="O139" s="598"/>
      <c r="P139" s="158">
        <f>K139*L139*O139</f>
        <v>0</v>
      </c>
      <c r="Q139" s="594"/>
      <c r="R139" s="689"/>
      <c r="S139" s="291"/>
      <c r="T139" s="690"/>
    </row>
    <row r="140" spans="1:20" ht="124.5" thickBot="1">
      <c r="A140" s="9" t="s">
        <v>0</v>
      </c>
      <c r="B140" s="8" t="s">
        <v>10</v>
      </c>
      <c r="C140" s="8" t="s">
        <v>3</v>
      </c>
      <c r="D140" s="24" t="s">
        <v>14</v>
      </c>
      <c r="E140" s="25" t="s">
        <v>174</v>
      </c>
      <c r="F140" s="217" t="s">
        <v>254</v>
      </c>
      <c r="G140" s="218" t="s">
        <v>175</v>
      </c>
      <c r="H140" s="219" t="s">
        <v>249</v>
      </c>
      <c r="I140" s="14"/>
      <c r="J140" s="34">
        <f>J141+J142</f>
        <v>1392</v>
      </c>
      <c r="K140" s="366"/>
      <c r="L140" s="367"/>
      <c r="M140" s="367"/>
      <c r="N140" s="38">
        <f>N141+N142</f>
        <v>2565300.5761843203</v>
      </c>
      <c r="O140" s="254">
        <f>O141+O142</f>
        <v>225</v>
      </c>
      <c r="P140" s="38">
        <f>P141+P142</f>
        <v>414649.87761600007</v>
      </c>
      <c r="Q140" s="602">
        <f>O140*100/J140</f>
        <v>16.163793103448278</v>
      </c>
      <c r="R140" s="687">
        <f>R141+R142</f>
        <v>282</v>
      </c>
      <c r="S140" s="688">
        <f aca="true" t="shared" si="11" ref="S140:S145">O140+R140</f>
        <v>507</v>
      </c>
      <c r="T140" s="700">
        <f>S140*100/J140</f>
        <v>36.422413793103445</v>
      </c>
    </row>
    <row r="141" spans="1:20" ht="42">
      <c r="A141" s="44"/>
      <c r="B141" s="45"/>
      <c r="C141" s="169"/>
      <c r="D141" s="247"/>
      <c r="E141" s="220"/>
      <c r="F141" s="172"/>
      <c r="G141" s="221"/>
      <c r="H141" s="173"/>
      <c r="I141" s="183" t="s">
        <v>132</v>
      </c>
      <c r="J141" s="233">
        <v>1392</v>
      </c>
      <c r="K141" s="370">
        <v>6072.68</v>
      </c>
      <c r="L141" s="556">
        <v>0.2918</v>
      </c>
      <c r="M141" s="556">
        <v>1.04</v>
      </c>
      <c r="N141" s="176">
        <f>J141*K141*L141*M141</f>
        <v>2565300.5761843203</v>
      </c>
      <c r="O141" s="598">
        <v>225</v>
      </c>
      <c r="P141" s="604">
        <f>K141*L141*O141*M141</f>
        <v>414649.87761600007</v>
      </c>
      <c r="Q141" s="622"/>
      <c r="R141" s="689">
        <v>282</v>
      </c>
      <c r="S141" s="291">
        <f t="shared" si="11"/>
        <v>507</v>
      </c>
      <c r="T141" s="690"/>
    </row>
    <row r="142" spans="1:20" ht="18" thickBot="1">
      <c r="A142" s="56"/>
      <c r="B142" s="57"/>
      <c r="C142" s="212"/>
      <c r="D142" s="248"/>
      <c r="E142" s="224"/>
      <c r="F142" s="215"/>
      <c r="G142" s="225"/>
      <c r="H142" s="216"/>
      <c r="I142" s="183" t="s">
        <v>131</v>
      </c>
      <c r="J142" s="175">
        <v>0</v>
      </c>
      <c r="K142" s="362">
        <v>6072.68</v>
      </c>
      <c r="L142" s="357">
        <v>5.7211</v>
      </c>
      <c r="M142" s="556">
        <v>1.04</v>
      </c>
      <c r="N142" s="176">
        <f>J142*K142*L142*M142</f>
        <v>0</v>
      </c>
      <c r="O142" s="598"/>
      <c r="P142" s="158">
        <f>K142*L142*O142</f>
        <v>0</v>
      </c>
      <c r="Q142" s="594"/>
      <c r="R142" s="689"/>
      <c r="S142" s="291">
        <f t="shared" si="11"/>
        <v>0</v>
      </c>
      <c r="T142" s="690"/>
    </row>
    <row r="143" spans="1:20" ht="49.5" thickBot="1">
      <c r="A143" s="18" t="s">
        <v>0</v>
      </c>
      <c r="B143" s="19" t="s">
        <v>11</v>
      </c>
      <c r="C143" s="8" t="s">
        <v>12</v>
      </c>
      <c r="D143" s="26" t="s">
        <v>133</v>
      </c>
      <c r="E143" s="2" t="s">
        <v>15</v>
      </c>
      <c r="F143" s="32" t="s">
        <v>38</v>
      </c>
      <c r="G143" s="238" t="s">
        <v>39</v>
      </c>
      <c r="H143" s="12" t="s">
        <v>34</v>
      </c>
      <c r="I143" s="515" t="s">
        <v>306</v>
      </c>
      <c r="J143" s="794">
        <v>35589</v>
      </c>
      <c r="K143" s="798">
        <v>22.1</v>
      </c>
      <c r="L143" s="794">
        <v>1</v>
      </c>
      <c r="M143" s="794">
        <v>1.04</v>
      </c>
      <c r="N143" s="795">
        <f>J143*K143*L143*M143</f>
        <v>817977.576</v>
      </c>
      <c r="O143" s="901">
        <v>9298</v>
      </c>
      <c r="P143" s="911">
        <f>K143*L143*O143*M143</f>
        <v>213705.23200000002</v>
      </c>
      <c r="Q143" s="912">
        <f>O143*100/J143</f>
        <v>26.12605018404563</v>
      </c>
      <c r="R143" s="719">
        <v>9300</v>
      </c>
      <c r="S143" s="688">
        <f t="shared" si="11"/>
        <v>18598</v>
      </c>
      <c r="T143" s="700">
        <f>S143*100/J143</f>
        <v>52.257720082047825</v>
      </c>
    </row>
    <row r="144" spans="1:20" ht="147" thickBot="1">
      <c r="A144" s="9" t="s">
        <v>0</v>
      </c>
      <c r="B144" s="8" t="s">
        <v>17</v>
      </c>
      <c r="C144" s="8" t="s">
        <v>13</v>
      </c>
      <c r="D144" s="25" t="s">
        <v>176</v>
      </c>
      <c r="E144" s="25" t="s">
        <v>177</v>
      </c>
      <c r="F144" s="217" t="s">
        <v>252</v>
      </c>
      <c r="G144" s="218" t="s">
        <v>178</v>
      </c>
      <c r="H144" s="219" t="s">
        <v>245</v>
      </c>
      <c r="I144" s="14"/>
      <c r="J144" s="34">
        <f>J145+J146+J147+J148+J149+J150+J151+J152+J153</f>
        <v>2391</v>
      </c>
      <c r="K144" s="361"/>
      <c r="L144" s="355"/>
      <c r="M144" s="355"/>
      <c r="N144" s="38">
        <f>N145+N146+N147+N148+N149+N150+N151+N152+N153</f>
        <v>12147241.037464</v>
      </c>
      <c r="O144" s="254">
        <f>O145+O146+O147+O148+O149+O150+O151+O152+O153</f>
        <v>370</v>
      </c>
      <c r="P144" s="38">
        <f>P145+P146+P147+P148+P149+P150+P151+P152+P153</f>
        <v>2024379.6242904002</v>
      </c>
      <c r="Q144" s="602">
        <f>O144*100/J144</f>
        <v>15.47469677959013</v>
      </c>
      <c r="R144" s="716">
        <f>R145+R146+R147+R148+R149+R150+R151+R152+R153</f>
        <v>474</v>
      </c>
      <c r="S144" s="700">
        <f t="shared" si="11"/>
        <v>844</v>
      </c>
      <c r="T144" s="700">
        <f>S144*100/J144</f>
        <v>35.299038059389375</v>
      </c>
    </row>
    <row r="145" spans="1:20" ht="12.75">
      <c r="A145" s="44"/>
      <c r="B145" s="45"/>
      <c r="C145" s="169"/>
      <c r="D145" s="170"/>
      <c r="E145" s="220"/>
      <c r="F145" s="172"/>
      <c r="G145" s="221"/>
      <c r="H145" s="173"/>
      <c r="I145" s="174" t="s">
        <v>134</v>
      </c>
      <c r="J145" s="174">
        <v>104</v>
      </c>
      <c r="K145" s="385">
        <v>4716.1</v>
      </c>
      <c r="L145" s="356">
        <v>0.6782</v>
      </c>
      <c r="M145" s="356">
        <v>1.04</v>
      </c>
      <c r="N145" s="176">
        <f>J145*K145*L145*M145</f>
        <v>345945.32760320004</v>
      </c>
      <c r="O145" s="598">
        <v>2</v>
      </c>
      <c r="P145" s="208">
        <f>K145*L145*O145*M145</f>
        <v>6652.794761600001</v>
      </c>
      <c r="Q145" s="596"/>
      <c r="R145" s="689">
        <v>5</v>
      </c>
      <c r="S145" s="717">
        <f t="shared" si="11"/>
        <v>7</v>
      </c>
      <c r="T145" s="690"/>
    </row>
    <row r="146" spans="1:20" ht="12.75">
      <c r="A146" s="50"/>
      <c r="B146" s="51"/>
      <c r="C146" s="178"/>
      <c r="D146" s="179"/>
      <c r="E146" s="201"/>
      <c r="F146" s="181"/>
      <c r="G146" s="202"/>
      <c r="H146" s="182"/>
      <c r="I146" s="174" t="s">
        <v>135</v>
      </c>
      <c r="J146" s="174">
        <v>259</v>
      </c>
      <c r="K146" s="385">
        <v>4716.1</v>
      </c>
      <c r="L146" s="356">
        <v>0.6782</v>
      </c>
      <c r="M146" s="356">
        <v>1.04</v>
      </c>
      <c r="N146" s="176">
        <f aca="true" t="shared" si="12" ref="N146:N153">J146*K146*L146*M146</f>
        <v>861536.9216272002</v>
      </c>
      <c r="O146" s="598">
        <v>1</v>
      </c>
      <c r="P146" s="208">
        <f aca="true" t="shared" si="13" ref="P146:P153">K146*L146*O146*M146</f>
        <v>3326.3973808000005</v>
      </c>
      <c r="Q146" s="596"/>
      <c r="R146" s="689">
        <v>8</v>
      </c>
      <c r="S146" s="717">
        <f aca="true" t="shared" si="14" ref="S146:S164">O146+R146</f>
        <v>9</v>
      </c>
      <c r="T146" s="690"/>
    </row>
    <row r="147" spans="1:20" ht="12.75">
      <c r="A147" s="50"/>
      <c r="B147" s="51"/>
      <c r="C147" s="178"/>
      <c r="D147" s="179"/>
      <c r="E147" s="201"/>
      <c r="F147" s="181"/>
      <c r="G147" s="202"/>
      <c r="H147" s="182"/>
      <c r="I147" s="174" t="s">
        <v>136</v>
      </c>
      <c r="J147" s="174">
        <v>82</v>
      </c>
      <c r="K147" s="385">
        <v>4716.1</v>
      </c>
      <c r="L147" s="356">
        <v>0.6782</v>
      </c>
      <c r="M147" s="356">
        <v>1.04</v>
      </c>
      <c r="N147" s="176">
        <f t="shared" si="12"/>
        <v>272764.5852256</v>
      </c>
      <c r="O147" s="598">
        <v>0</v>
      </c>
      <c r="P147" s="208">
        <f t="shared" si="13"/>
        <v>0</v>
      </c>
      <c r="Q147" s="596"/>
      <c r="R147" s="689">
        <v>39</v>
      </c>
      <c r="S147" s="717">
        <f t="shared" si="14"/>
        <v>39</v>
      </c>
      <c r="T147" s="690"/>
    </row>
    <row r="148" spans="1:20" ht="12.75">
      <c r="A148" s="50"/>
      <c r="B148" s="51"/>
      <c r="C148" s="178"/>
      <c r="D148" s="179"/>
      <c r="E148" s="201"/>
      <c r="F148" s="181"/>
      <c r="G148" s="202"/>
      <c r="H148" s="182"/>
      <c r="I148" s="174" t="s">
        <v>139</v>
      </c>
      <c r="J148" s="174">
        <v>20</v>
      </c>
      <c r="K148" s="385">
        <v>4716.1</v>
      </c>
      <c r="L148" s="356">
        <v>1</v>
      </c>
      <c r="M148" s="356">
        <v>1.04</v>
      </c>
      <c r="N148" s="176">
        <f t="shared" si="12"/>
        <v>98094.88</v>
      </c>
      <c r="O148" s="598">
        <v>4</v>
      </c>
      <c r="P148" s="208">
        <f t="shared" si="13"/>
        <v>19618.976000000002</v>
      </c>
      <c r="Q148" s="596"/>
      <c r="R148" s="689">
        <v>5</v>
      </c>
      <c r="S148" s="717">
        <f t="shared" si="14"/>
        <v>9</v>
      </c>
      <c r="T148" s="690"/>
    </row>
    <row r="149" spans="1:20" ht="17.25">
      <c r="A149" s="50"/>
      <c r="B149" s="51"/>
      <c r="C149" s="178"/>
      <c r="D149" s="179"/>
      <c r="E149" s="201"/>
      <c r="F149" s="181"/>
      <c r="G149" s="202"/>
      <c r="H149" s="182"/>
      <c r="I149" s="183" t="s">
        <v>140</v>
      </c>
      <c r="J149" s="174">
        <v>52</v>
      </c>
      <c r="K149" s="385">
        <v>4716.1</v>
      </c>
      <c r="L149" s="356">
        <v>1</v>
      </c>
      <c r="M149" s="356">
        <v>1.04</v>
      </c>
      <c r="N149" s="176">
        <f t="shared" si="12"/>
        <v>255046.68800000002</v>
      </c>
      <c r="O149" s="598">
        <v>6</v>
      </c>
      <c r="P149" s="208">
        <f t="shared" si="13"/>
        <v>29428.464000000004</v>
      </c>
      <c r="Q149" s="596"/>
      <c r="R149" s="689">
        <v>5</v>
      </c>
      <c r="S149" s="717">
        <f t="shared" si="14"/>
        <v>11</v>
      </c>
      <c r="T149" s="690"/>
    </row>
    <row r="150" spans="1:20" ht="12.75">
      <c r="A150" s="50"/>
      <c r="B150" s="51"/>
      <c r="C150" s="178"/>
      <c r="D150" s="179"/>
      <c r="E150" s="201"/>
      <c r="F150" s="181"/>
      <c r="G150" s="202"/>
      <c r="H150" s="182"/>
      <c r="I150" s="174" t="s">
        <v>137</v>
      </c>
      <c r="J150" s="174">
        <v>1060</v>
      </c>
      <c r="K150" s="385">
        <v>4716.1</v>
      </c>
      <c r="L150" s="356">
        <v>1.1675</v>
      </c>
      <c r="M150" s="356">
        <v>1.04</v>
      </c>
      <c r="N150" s="176">
        <f t="shared" si="12"/>
        <v>6069865.9372</v>
      </c>
      <c r="O150" s="598">
        <v>203</v>
      </c>
      <c r="P150" s="208">
        <f t="shared" si="13"/>
        <v>1162436.5898600002</v>
      </c>
      <c r="Q150" s="596" t="s">
        <v>378</v>
      </c>
      <c r="R150" s="689">
        <v>276</v>
      </c>
      <c r="S150" s="717">
        <f t="shared" si="14"/>
        <v>479</v>
      </c>
      <c r="T150" s="690"/>
    </row>
    <row r="151" spans="1:20" ht="13.5" thickBot="1">
      <c r="A151" s="56"/>
      <c r="B151" s="57"/>
      <c r="C151" s="212"/>
      <c r="D151" s="188"/>
      <c r="E151" s="229"/>
      <c r="F151" s="190"/>
      <c r="G151" s="230"/>
      <c r="H151" s="191"/>
      <c r="I151" s="174" t="s">
        <v>138</v>
      </c>
      <c r="J151" s="174">
        <v>814</v>
      </c>
      <c r="K151" s="385">
        <v>4716.1</v>
      </c>
      <c r="L151" s="356">
        <v>1.063</v>
      </c>
      <c r="M151" s="356">
        <v>1.04</v>
      </c>
      <c r="N151" s="176">
        <f t="shared" si="12"/>
        <v>4243986.697808</v>
      </c>
      <c r="O151" s="598">
        <v>154</v>
      </c>
      <c r="P151" s="208">
        <f t="shared" si="13"/>
        <v>802916.4022880001</v>
      </c>
      <c r="Q151" s="596"/>
      <c r="R151" s="689">
        <v>136</v>
      </c>
      <c r="S151" s="717">
        <f t="shared" si="14"/>
        <v>290</v>
      </c>
      <c r="T151" s="690"/>
    </row>
    <row r="152" spans="1:20" ht="13.5" thickBot="1">
      <c r="A152" s="93"/>
      <c r="B152" s="94"/>
      <c r="C152" s="232"/>
      <c r="D152" s="179"/>
      <c r="E152" s="201"/>
      <c r="F152" s="181"/>
      <c r="G152" s="202"/>
      <c r="H152" s="182"/>
      <c r="I152" s="174" t="s">
        <v>159</v>
      </c>
      <c r="J152" s="175">
        <v>0</v>
      </c>
      <c r="K152" s="385">
        <v>234.91</v>
      </c>
      <c r="L152" s="356">
        <v>1</v>
      </c>
      <c r="M152" s="356">
        <v>1.04</v>
      </c>
      <c r="N152" s="176">
        <f t="shared" si="12"/>
        <v>0</v>
      </c>
      <c r="O152" s="598"/>
      <c r="P152" s="208">
        <f t="shared" si="13"/>
        <v>0</v>
      </c>
      <c r="Q152" s="596"/>
      <c r="R152" s="689"/>
      <c r="S152" s="717">
        <f t="shared" si="14"/>
        <v>0</v>
      </c>
      <c r="T152" s="690"/>
    </row>
    <row r="153" spans="1:20" ht="13.5" thickBot="1">
      <c r="A153" s="93"/>
      <c r="B153" s="94"/>
      <c r="C153" s="232"/>
      <c r="D153" s="179"/>
      <c r="E153" s="201"/>
      <c r="F153" s="181"/>
      <c r="G153" s="202"/>
      <c r="H153" s="182"/>
      <c r="I153" s="174" t="s">
        <v>160</v>
      </c>
      <c r="J153" s="175">
        <v>0</v>
      </c>
      <c r="K153" s="385">
        <v>234.91</v>
      </c>
      <c r="L153" s="356">
        <v>1</v>
      </c>
      <c r="M153" s="356">
        <v>1.04</v>
      </c>
      <c r="N153" s="176">
        <f t="shared" si="12"/>
        <v>0</v>
      </c>
      <c r="O153" s="598"/>
      <c r="P153" s="208">
        <f t="shared" si="13"/>
        <v>0</v>
      </c>
      <c r="Q153" s="596"/>
      <c r="R153" s="689"/>
      <c r="S153" s="717">
        <f t="shared" si="14"/>
        <v>0</v>
      </c>
      <c r="T153" s="690"/>
    </row>
    <row r="154" spans="1:20" ht="135.75" customHeight="1" thickBot="1">
      <c r="A154" s="9" t="s">
        <v>0</v>
      </c>
      <c r="B154" s="8" t="s">
        <v>18</v>
      </c>
      <c r="C154" s="8" t="s">
        <v>13</v>
      </c>
      <c r="D154" s="110" t="s">
        <v>176</v>
      </c>
      <c r="E154" s="80" t="s">
        <v>19</v>
      </c>
      <c r="F154" s="270" t="s">
        <v>254</v>
      </c>
      <c r="G154" s="271" t="s">
        <v>168</v>
      </c>
      <c r="H154" s="273" t="s">
        <v>243</v>
      </c>
      <c r="I154" s="13"/>
      <c r="J154" s="29">
        <f>J155+J156+J157+J158+J159+J160+J161+J162+J163</f>
        <v>678</v>
      </c>
      <c r="K154" s="366"/>
      <c r="L154" s="367"/>
      <c r="M154" s="367"/>
      <c r="N154" s="38">
        <f>N155+N156+N157+N158+N159+N160+N161+N162+N163</f>
        <v>307909.44522</v>
      </c>
      <c r="O154" s="254">
        <f>O155+O156+O157+O158+O159+O160+O161+O162+O163</f>
        <v>123</v>
      </c>
      <c r="P154" s="38">
        <f>P155+P156+P157+P158+P159+P160+P161+P162+P163</f>
        <v>59658.018108000004</v>
      </c>
      <c r="Q154" s="602">
        <f>O154*100/J154</f>
        <v>18.141592920353983</v>
      </c>
      <c r="R154" s="716">
        <f>R155+R156+R157+R158+R159+R160+R161+R162+R163</f>
        <v>146</v>
      </c>
      <c r="S154" s="700">
        <f t="shared" si="14"/>
        <v>269</v>
      </c>
      <c r="T154" s="700">
        <f>S154*100/J154</f>
        <v>39.67551622418879</v>
      </c>
    </row>
    <row r="155" spans="1:20" ht="12.75">
      <c r="A155" s="168"/>
      <c r="B155" s="169"/>
      <c r="C155" s="169"/>
      <c r="D155" s="170"/>
      <c r="E155" s="170"/>
      <c r="F155" s="172"/>
      <c r="G155" s="172"/>
      <c r="H155" s="173"/>
      <c r="I155" s="174" t="s">
        <v>142</v>
      </c>
      <c r="J155" s="207">
        <v>30</v>
      </c>
      <c r="K155" s="385">
        <v>426.75</v>
      </c>
      <c r="L155" s="356">
        <v>0.6995</v>
      </c>
      <c r="M155" s="356">
        <v>1.04</v>
      </c>
      <c r="N155" s="208">
        <f>J155*K155*L155*M155</f>
        <v>9313.562700000002</v>
      </c>
      <c r="O155" s="598">
        <v>0</v>
      </c>
      <c r="P155" s="604">
        <f>K155*L155*O155*M155</f>
        <v>0</v>
      </c>
      <c r="Q155" s="594"/>
      <c r="R155" s="689">
        <v>1</v>
      </c>
      <c r="S155" s="717">
        <f t="shared" si="14"/>
        <v>1</v>
      </c>
      <c r="T155" s="690"/>
    </row>
    <row r="156" spans="1:20" ht="12.75">
      <c r="A156" s="177"/>
      <c r="B156" s="178"/>
      <c r="C156" s="178"/>
      <c r="D156" s="179"/>
      <c r="E156" s="179"/>
      <c r="F156" s="181"/>
      <c r="G156" s="181"/>
      <c r="H156" s="182"/>
      <c r="I156" s="174" t="s">
        <v>143</v>
      </c>
      <c r="J156" s="207">
        <v>84</v>
      </c>
      <c r="K156" s="385">
        <v>426.75</v>
      </c>
      <c r="L156" s="356">
        <v>0.6995</v>
      </c>
      <c r="M156" s="356">
        <v>1.04</v>
      </c>
      <c r="N156" s="208">
        <f aca="true" t="shared" si="15" ref="N156:N163">J156*K156*L156*M156</f>
        <v>26077.975560000003</v>
      </c>
      <c r="O156" s="598">
        <v>1</v>
      </c>
      <c r="P156" s="604">
        <f aca="true" t="shared" si="16" ref="P156:P163">K156*L156*O156*M156</f>
        <v>310.45209</v>
      </c>
      <c r="Q156" s="594"/>
      <c r="R156" s="689">
        <v>8</v>
      </c>
      <c r="S156" s="717">
        <f t="shared" si="14"/>
        <v>9</v>
      </c>
      <c r="T156" s="690"/>
    </row>
    <row r="157" spans="1:20" ht="12.75">
      <c r="A157" s="177"/>
      <c r="B157" s="178"/>
      <c r="C157" s="178"/>
      <c r="D157" s="179"/>
      <c r="E157" s="179"/>
      <c r="F157" s="181"/>
      <c r="G157" s="181"/>
      <c r="H157" s="182"/>
      <c r="I157" s="174" t="s">
        <v>144</v>
      </c>
      <c r="J157" s="207">
        <v>14</v>
      </c>
      <c r="K157" s="385">
        <v>426.75</v>
      </c>
      <c r="L157" s="356">
        <v>0.6995</v>
      </c>
      <c r="M157" s="356">
        <v>1.04</v>
      </c>
      <c r="N157" s="208">
        <f t="shared" si="15"/>
        <v>4346.32926</v>
      </c>
      <c r="O157" s="598">
        <v>0</v>
      </c>
      <c r="P157" s="604">
        <f t="shared" si="16"/>
        <v>0</v>
      </c>
      <c r="Q157" s="594"/>
      <c r="R157" s="689">
        <v>8</v>
      </c>
      <c r="S157" s="717">
        <f t="shared" si="14"/>
        <v>8</v>
      </c>
      <c r="T157" s="690"/>
    </row>
    <row r="158" spans="1:20" ht="12.75">
      <c r="A158" s="177"/>
      <c r="B158" s="178"/>
      <c r="C158" s="178"/>
      <c r="D158" s="179"/>
      <c r="E158" s="179"/>
      <c r="F158" s="181"/>
      <c r="G158" s="181"/>
      <c r="H158" s="182"/>
      <c r="I158" s="174" t="s">
        <v>145</v>
      </c>
      <c r="J158" s="207">
        <v>0</v>
      </c>
      <c r="K158" s="385">
        <v>426.75</v>
      </c>
      <c r="L158" s="356">
        <v>0.6995</v>
      </c>
      <c r="M158" s="356">
        <v>1.04</v>
      </c>
      <c r="N158" s="208">
        <f t="shared" si="15"/>
        <v>0</v>
      </c>
      <c r="O158" s="598">
        <v>0</v>
      </c>
      <c r="P158" s="604">
        <f t="shared" si="16"/>
        <v>0</v>
      </c>
      <c r="Q158" s="594"/>
      <c r="R158" s="689">
        <v>0</v>
      </c>
      <c r="S158" s="717">
        <f t="shared" si="14"/>
        <v>0</v>
      </c>
      <c r="T158" s="690"/>
    </row>
    <row r="159" spans="1:20" ht="17.25">
      <c r="A159" s="177"/>
      <c r="B159" s="178"/>
      <c r="C159" s="178"/>
      <c r="D159" s="179"/>
      <c r="E159" s="179"/>
      <c r="F159" s="181"/>
      <c r="G159" s="181"/>
      <c r="H159" s="182"/>
      <c r="I159" s="183" t="s">
        <v>146</v>
      </c>
      <c r="J159" s="207">
        <v>10</v>
      </c>
      <c r="K159" s="385">
        <v>426.75</v>
      </c>
      <c r="L159" s="356">
        <v>0.6995</v>
      </c>
      <c r="M159" s="356">
        <v>1.04</v>
      </c>
      <c r="N159" s="208">
        <f t="shared" si="15"/>
        <v>3104.5209</v>
      </c>
      <c r="O159" s="598">
        <v>1</v>
      </c>
      <c r="P159" s="604">
        <f t="shared" si="16"/>
        <v>310.45209</v>
      </c>
      <c r="Q159" s="594"/>
      <c r="R159" s="689">
        <v>1</v>
      </c>
      <c r="S159" s="717">
        <f t="shared" si="14"/>
        <v>2</v>
      </c>
      <c r="T159" s="690"/>
    </row>
    <row r="160" spans="1:20" ht="12.75">
      <c r="A160" s="177"/>
      <c r="B160" s="178"/>
      <c r="C160" s="178"/>
      <c r="D160" s="179"/>
      <c r="E160" s="179"/>
      <c r="F160" s="181"/>
      <c r="G160" s="181"/>
      <c r="H160" s="182"/>
      <c r="I160" s="174" t="s">
        <v>147</v>
      </c>
      <c r="J160" s="207">
        <v>372</v>
      </c>
      <c r="K160" s="385">
        <v>426.75</v>
      </c>
      <c r="L160" s="511">
        <v>1.2124</v>
      </c>
      <c r="M160" s="356">
        <v>1.04</v>
      </c>
      <c r="N160" s="208">
        <f t="shared" si="15"/>
        <v>200168.50089599998</v>
      </c>
      <c r="O160" s="598">
        <v>81</v>
      </c>
      <c r="P160" s="604">
        <f t="shared" si="16"/>
        <v>43585.076808000005</v>
      </c>
      <c r="Q160" s="594"/>
      <c r="R160" s="689">
        <v>89</v>
      </c>
      <c r="S160" s="717">
        <f t="shared" si="14"/>
        <v>170</v>
      </c>
      <c r="T160" s="690"/>
    </row>
    <row r="161" spans="1:20" ht="12.75">
      <c r="A161" s="261"/>
      <c r="B161" s="178"/>
      <c r="C161" s="178"/>
      <c r="D161" s="258"/>
      <c r="E161" s="188"/>
      <c r="F161" s="190"/>
      <c r="G161" s="190"/>
      <c r="H161" s="191"/>
      <c r="I161" s="234" t="s">
        <v>148</v>
      </c>
      <c r="J161" s="235">
        <v>168</v>
      </c>
      <c r="K161" s="385">
        <v>426.75</v>
      </c>
      <c r="L161" s="512">
        <v>0.8704</v>
      </c>
      <c r="M161" s="356">
        <v>1.04</v>
      </c>
      <c r="N161" s="208">
        <f t="shared" si="15"/>
        <v>64898.55590399999</v>
      </c>
      <c r="O161" s="598">
        <v>40</v>
      </c>
      <c r="P161" s="604">
        <f t="shared" si="16"/>
        <v>15452.037119999999</v>
      </c>
      <c r="Q161" s="594"/>
      <c r="R161" s="689">
        <v>39</v>
      </c>
      <c r="S161" s="717">
        <f t="shared" si="14"/>
        <v>79</v>
      </c>
      <c r="T161" s="690"/>
    </row>
    <row r="162" spans="1:20" ht="12.75">
      <c r="A162" s="261"/>
      <c r="B162" s="178"/>
      <c r="C162" s="178"/>
      <c r="D162" s="257"/>
      <c r="E162" s="179"/>
      <c r="F162" s="181"/>
      <c r="G162" s="181"/>
      <c r="H162" s="182"/>
      <c r="I162" s="174" t="s">
        <v>161</v>
      </c>
      <c r="J162" s="233">
        <v>0</v>
      </c>
      <c r="K162" s="510">
        <v>231.92</v>
      </c>
      <c r="L162" s="369">
        <v>1</v>
      </c>
      <c r="M162" s="356">
        <v>1.04</v>
      </c>
      <c r="N162" s="208">
        <f t="shared" si="15"/>
        <v>0</v>
      </c>
      <c r="O162" s="598">
        <v>0</v>
      </c>
      <c r="P162" s="604">
        <f t="shared" si="16"/>
        <v>0</v>
      </c>
      <c r="Q162" s="594"/>
      <c r="R162" s="689">
        <v>0</v>
      </c>
      <c r="S162" s="717">
        <f t="shared" si="14"/>
        <v>0</v>
      </c>
      <c r="T162" s="690"/>
    </row>
    <row r="163" spans="1:20" ht="12.75">
      <c r="A163" s="775"/>
      <c r="B163" s="187"/>
      <c r="C163" s="187"/>
      <c r="D163" s="258"/>
      <c r="E163" s="188"/>
      <c r="F163" s="776"/>
      <c r="G163" s="776"/>
      <c r="H163" s="191"/>
      <c r="I163" s="234" t="s">
        <v>164</v>
      </c>
      <c r="J163" s="450">
        <v>0</v>
      </c>
      <c r="K163" s="761">
        <v>231.92</v>
      </c>
      <c r="L163" s="762">
        <v>1</v>
      </c>
      <c r="M163" s="356">
        <v>1.04</v>
      </c>
      <c r="N163" s="208">
        <f t="shared" si="15"/>
        <v>0</v>
      </c>
      <c r="O163" s="763">
        <v>0</v>
      </c>
      <c r="P163" s="604">
        <f t="shared" si="16"/>
        <v>0</v>
      </c>
      <c r="Q163" s="764"/>
      <c r="R163" s="765">
        <v>0</v>
      </c>
      <c r="S163" s="766">
        <f t="shared" si="14"/>
        <v>0</v>
      </c>
      <c r="T163" s="767"/>
    </row>
    <row r="164" spans="1:20" ht="66">
      <c r="A164" s="261"/>
      <c r="B164" s="777"/>
      <c r="C164" s="777"/>
      <c r="D164" s="778" t="s">
        <v>176</v>
      </c>
      <c r="E164" s="778" t="s">
        <v>361</v>
      </c>
      <c r="F164" s="779"/>
      <c r="G164" s="779" t="s">
        <v>172</v>
      </c>
      <c r="H164" s="780" t="s">
        <v>362</v>
      </c>
      <c r="I164" s="769"/>
      <c r="J164" s="769">
        <v>1</v>
      </c>
      <c r="K164" s="770"/>
      <c r="L164" s="770"/>
      <c r="M164" s="770"/>
      <c r="N164" s="796">
        <v>3097485</v>
      </c>
      <c r="O164" s="771">
        <v>0</v>
      </c>
      <c r="P164" s="772"/>
      <c r="Q164" s="773"/>
      <c r="R164" s="774">
        <v>0</v>
      </c>
      <c r="S164" s="768">
        <f t="shared" si="14"/>
        <v>0</v>
      </c>
      <c r="T164" s="773"/>
    </row>
    <row r="165" spans="1:20" ht="12.75">
      <c r="A165" s="750"/>
      <c r="B165" s="542"/>
      <c r="C165" s="542"/>
      <c r="D165" s="543"/>
      <c r="E165" s="543"/>
      <c r="F165" s="545"/>
      <c r="G165" s="545"/>
      <c r="H165" s="547"/>
      <c r="I165" s="751"/>
      <c r="J165" s="752"/>
      <c r="K165" s="753"/>
      <c r="L165" s="754"/>
      <c r="M165" s="754"/>
      <c r="N165" s="755"/>
      <c r="O165" s="756"/>
      <c r="P165" s="757"/>
      <c r="Q165" s="758"/>
      <c r="R165" s="759"/>
      <c r="S165" s="729"/>
      <c r="T165" s="760"/>
    </row>
    <row r="166" spans="1:20" ht="12.75">
      <c r="A166" s="1" t="s">
        <v>20</v>
      </c>
      <c r="J166" s="381">
        <f>J2+J5+J44+J103+J130+J137+J140+J143+J144+J154+J164</f>
        <v>297855.6</v>
      </c>
      <c r="K166" s="368"/>
      <c r="L166" s="368"/>
      <c r="M166" s="368"/>
      <c r="N166" s="382">
        <f>N2+N5+N44+N103+N130+N137+N140+N143+N144+N154+N164</f>
        <v>56318947.84800177</v>
      </c>
      <c r="O166" s="616">
        <f>O2+O5+O44+O103+O130+O137+O140+O143+O144+O154</f>
        <v>78297</v>
      </c>
      <c r="P166" s="92">
        <f>P2+P5+P44+P103+P130+P137+P140+P143+P144+P154</f>
        <v>13396732.177764002</v>
      </c>
      <c r="Q166" s="730">
        <f>O166*100/J166</f>
        <v>26.28689875228131</v>
      </c>
      <c r="R166" s="702">
        <f>R2+R5+R44+R103+R130+R137+R140+R143+R144+R154</f>
        <v>87371</v>
      </c>
      <c r="S166">
        <f>S2+S5+S44+S103+S130+S137+S140+S143+S144+S154</f>
        <v>165668</v>
      </c>
      <c r="T166" s="707">
        <f>S166*100/J166</f>
        <v>55.62024014321034</v>
      </c>
    </row>
    <row r="167" spans="15:19" ht="12.75">
      <c r="O167" s="164"/>
      <c r="P167" s="332">
        <f>P166*100/N166</f>
        <v>23.78725578098549</v>
      </c>
      <c r="Q167" s="249"/>
      <c r="S167" s="729">
        <f>O166+R166</f>
        <v>165668</v>
      </c>
    </row>
    <row r="168" spans="12:16" ht="12.75">
      <c r="L168" s="363">
        <v>2016</v>
      </c>
      <c r="N168" s="747">
        <v>37389930</v>
      </c>
      <c r="O168" s="163"/>
      <c r="P168" s="488"/>
    </row>
    <row r="169" spans="12:14" ht="12.75">
      <c r="L169" s="363">
        <v>2017</v>
      </c>
      <c r="N169" s="748">
        <v>40230740.16</v>
      </c>
    </row>
    <row r="170" spans="12:14" ht="12.75">
      <c r="L170" s="363">
        <v>2018</v>
      </c>
      <c r="N170" s="749">
        <v>45849789</v>
      </c>
    </row>
    <row r="171" spans="12:16" ht="12.75">
      <c r="L171" s="363">
        <v>2019</v>
      </c>
      <c r="N171" s="421">
        <f>N166</f>
        <v>56318947.84800177</v>
      </c>
      <c r="O171" s="790">
        <v>53166332</v>
      </c>
      <c r="P171" s="790" t="s">
        <v>367</v>
      </c>
    </row>
    <row r="172" ht="12.75">
      <c r="O172" s="584">
        <f>N171-O171</f>
        <v>3152615.8480017707</v>
      </c>
    </row>
    <row r="174" ht="12.75">
      <c r="N174" s="584"/>
    </row>
    <row r="178" ht="12.75">
      <c r="J178" s="336"/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T169"/>
  <sheetViews>
    <sheetView zoomScale="178" zoomScaleNormal="178" zoomScalePageLayoutView="0" workbookViewId="0" topLeftCell="I154">
      <selection activeCell="S5" sqref="S5"/>
    </sheetView>
  </sheetViews>
  <sheetFormatPr defaultColWidth="9.140625" defaultRowHeight="12.75"/>
  <cols>
    <col min="1" max="1" width="4.00390625" style="0" customWidth="1"/>
    <col min="2" max="2" width="13.140625" style="0" customWidth="1"/>
    <col min="3" max="3" width="7.57421875" style="0" customWidth="1"/>
    <col min="4" max="4" width="10.421875" style="0" customWidth="1"/>
    <col min="5" max="5" width="9.8515625" style="0" customWidth="1"/>
    <col min="7" max="7" width="9.7109375" style="0" customWidth="1"/>
    <col min="9" max="9" width="17.8515625" style="0" customWidth="1"/>
    <col min="16" max="16" width="10.57421875" style="0" customWidth="1"/>
    <col min="18" max="18" width="9.8515625" style="0" bestFit="1" customWidth="1"/>
  </cols>
  <sheetData>
    <row r="1" spans="1:20" ht="62.25" customHeight="1" thickBot="1">
      <c r="A1" s="3" t="s">
        <v>21</v>
      </c>
      <c r="B1" s="4" t="s">
        <v>24</v>
      </c>
      <c r="C1" s="5" t="s">
        <v>25</v>
      </c>
      <c r="D1" s="5" t="s">
        <v>26</v>
      </c>
      <c r="E1" s="4" t="s">
        <v>27</v>
      </c>
      <c r="F1" s="6" t="s">
        <v>149</v>
      </c>
      <c r="G1" s="6" t="s">
        <v>23</v>
      </c>
      <c r="H1" s="7" t="s">
        <v>22</v>
      </c>
      <c r="I1" s="7" t="s">
        <v>36</v>
      </c>
      <c r="J1" s="22" t="s">
        <v>41</v>
      </c>
      <c r="K1" s="23" t="s">
        <v>150</v>
      </c>
      <c r="L1" s="334" t="s">
        <v>282</v>
      </c>
      <c r="M1" s="334" t="s">
        <v>372</v>
      </c>
      <c r="N1" s="37" t="s">
        <v>119</v>
      </c>
      <c r="O1" s="599" t="s">
        <v>329</v>
      </c>
      <c r="P1" s="600" t="s">
        <v>330</v>
      </c>
      <c r="Q1" s="601" t="s">
        <v>331</v>
      </c>
      <c r="R1" s="722" t="s">
        <v>337</v>
      </c>
      <c r="S1" s="23" t="s">
        <v>338</v>
      </c>
      <c r="T1" s="23" t="s">
        <v>331</v>
      </c>
    </row>
    <row r="2" spans="1:20" ht="12.75">
      <c r="A2" s="923" t="s">
        <v>0</v>
      </c>
      <c r="B2" s="925" t="s">
        <v>1</v>
      </c>
      <c r="C2" s="925" t="s">
        <v>3</v>
      </c>
      <c r="D2" s="917" t="s">
        <v>165</v>
      </c>
      <c r="E2" s="917" t="s">
        <v>28</v>
      </c>
      <c r="F2" s="937" t="s">
        <v>166</v>
      </c>
      <c r="G2" s="933" t="s">
        <v>167</v>
      </c>
      <c r="H2" s="935" t="s">
        <v>151</v>
      </c>
      <c r="I2" s="13"/>
      <c r="J2" s="29">
        <f>J3+J4</f>
        <v>15000</v>
      </c>
      <c r="K2" s="313"/>
      <c r="L2" s="313"/>
      <c r="M2" s="313"/>
      <c r="N2" s="38">
        <f>N3+N4</f>
        <v>1925196</v>
      </c>
      <c r="O2" s="254">
        <f>O3+O4</f>
        <v>821</v>
      </c>
      <c r="P2" s="38">
        <f>P3+P4</f>
        <v>105372.3944</v>
      </c>
      <c r="Q2" s="602">
        <f>O2*100/J2</f>
        <v>5.473333333333334</v>
      </c>
      <c r="R2" s="696">
        <f>R3+R4</f>
        <v>9661</v>
      </c>
      <c r="S2" s="692">
        <f>O2+R2</f>
        <v>10482</v>
      </c>
      <c r="T2" s="711">
        <f>S2*100/J2</f>
        <v>69.88</v>
      </c>
    </row>
    <row r="3" spans="1:20" ht="12.75">
      <c r="A3" s="924"/>
      <c r="B3" s="926"/>
      <c r="C3" s="926"/>
      <c r="D3" s="918"/>
      <c r="E3" s="918"/>
      <c r="F3" s="938"/>
      <c r="G3" s="934"/>
      <c r="H3" s="936"/>
      <c r="I3" s="268" t="s">
        <v>37</v>
      </c>
      <c r="J3" s="207">
        <v>0</v>
      </c>
      <c r="K3" s="310">
        <v>123.41</v>
      </c>
      <c r="L3" s="310">
        <v>1</v>
      </c>
      <c r="M3" s="310">
        <v>1.04</v>
      </c>
      <c r="N3" s="208">
        <f>J3*K3*L3*M3</f>
        <v>0</v>
      </c>
      <c r="O3" s="598"/>
      <c r="P3" s="604">
        <f>K3*L3*O3*M3</f>
        <v>0</v>
      </c>
      <c r="Q3" s="593"/>
      <c r="R3" s="689"/>
      <c r="S3" s="572">
        <f aca="true" t="shared" si="0" ref="S3:S66">O3+R3</f>
        <v>0</v>
      </c>
      <c r="T3" s="720"/>
    </row>
    <row r="4" spans="1:20" ht="24.75" customHeight="1" thickBot="1">
      <c r="A4" s="924"/>
      <c r="B4" s="926"/>
      <c r="C4" s="926"/>
      <c r="D4" s="918"/>
      <c r="E4" s="918"/>
      <c r="F4" s="938"/>
      <c r="G4" s="934"/>
      <c r="H4" s="936"/>
      <c r="I4" s="269" t="s">
        <v>40</v>
      </c>
      <c r="J4" s="207">
        <v>15000</v>
      </c>
      <c r="K4" s="310">
        <v>123.41</v>
      </c>
      <c r="L4" s="310">
        <v>1</v>
      </c>
      <c r="M4" s="310">
        <v>1.04</v>
      </c>
      <c r="N4" s="208">
        <f>J4*K4*L4*M4</f>
        <v>1925196</v>
      </c>
      <c r="O4" s="598">
        <v>821</v>
      </c>
      <c r="P4" s="604">
        <f>K4*L4*O4*M4</f>
        <v>105372.3944</v>
      </c>
      <c r="Q4" s="594"/>
      <c r="R4" s="689">
        <v>9661</v>
      </c>
      <c r="S4" s="572">
        <f t="shared" si="0"/>
        <v>10482</v>
      </c>
      <c r="T4" s="720"/>
    </row>
    <row r="5" spans="1:20" ht="147" thickBot="1">
      <c r="A5" s="9" t="s">
        <v>0</v>
      </c>
      <c r="B5" s="8" t="s">
        <v>2</v>
      </c>
      <c r="C5" s="8" t="s">
        <v>3</v>
      </c>
      <c r="D5" s="339" t="s">
        <v>165</v>
      </c>
      <c r="E5" s="339" t="s">
        <v>28</v>
      </c>
      <c r="F5" s="32" t="s">
        <v>75</v>
      </c>
      <c r="G5" s="107" t="s">
        <v>168</v>
      </c>
      <c r="H5" s="12" t="s">
        <v>152</v>
      </c>
      <c r="I5" s="14"/>
      <c r="J5" s="29">
        <f>J6+J7+J8+J9+J10+J11+J12+J13+J14+J15+J17+J18+J19+J24+J25+J26+J27+J28+J29+J30+J31+J32+J33+J34+J35+J36+J37+J38+J39+J40+J41+J42+J43+J23+J16</f>
        <v>25973</v>
      </c>
      <c r="K5" s="313"/>
      <c r="L5" s="313"/>
      <c r="M5" s="313"/>
      <c r="N5" s="38">
        <f>N6+N7+N8+N9+N10+N11+N12+N13+N14+N15+N17+N18+N19+N24+N25+N26+N27+N28+N29+N30+N31+N32+N33+N34+N35+N36+N37+N38+N39+N40+N41+N42+N43+N23+N16</f>
        <v>5183534.04187008</v>
      </c>
      <c r="O5" s="254">
        <f>O6+O7+O8+O9+O10+O11+O12+O13+O14+O15+O17+O18+O19+O24+O25+O26+O27+O28+O29+O30+O31+O32+O33+O34+O35+O36+O37+O38+O39+O40+O41+O42+O43+O23+O16</f>
        <v>4389</v>
      </c>
      <c r="P5" s="38">
        <f>P6+P7+P8+P9+P10+P11+P12+P13+P14+P15+P17+P18+P19+P24+P25+P26+P27+P28+P29+P30+P31+P32+P33+P34+P35+P36+P37+P38+P39+P40+P41+P42+P43+P23+P16</f>
        <v>834554.4350208</v>
      </c>
      <c r="Q5" s="592">
        <f>O5*100/J5</f>
        <v>16.8983174835406</v>
      </c>
      <c r="R5" s="697">
        <f>R6+R7+R8+R9+R10+R11+R12+R13+R14+R15+R17+R18+R19+R24+R25+R26+R27+R28+R29+R30+R31+R32+R33+R34+R35+R36+R37+R38+R39+R40+R41+R42+R43+R23+R16</f>
        <v>8438</v>
      </c>
      <c r="S5" s="692">
        <f>O5+R5</f>
        <v>12827</v>
      </c>
      <c r="T5" s="711">
        <f>S5*100/J5</f>
        <v>49.385900743079354</v>
      </c>
    </row>
    <row r="6" spans="1:20" ht="12.75">
      <c r="A6" s="168"/>
      <c r="B6" s="169"/>
      <c r="C6" s="169"/>
      <c r="D6" s="170"/>
      <c r="E6" s="171"/>
      <c r="F6" s="172"/>
      <c r="G6" s="172"/>
      <c r="H6" s="173"/>
      <c r="I6" s="174" t="s">
        <v>42</v>
      </c>
      <c r="J6" s="175">
        <v>30</v>
      </c>
      <c r="K6" s="311">
        <v>231.92</v>
      </c>
      <c r="L6" s="311">
        <v>2.5454</v>
      </c>
      <c r="M6" s="311">
        <v>1.04</v>
      </c>
      <c r="N6" s="176">
        <f>J6*K6*L6*M6</f>
        <v>18418.2700416</v>
      </c>
      <c r="O6" s="598">
        <v>0</v>
      </c>
      <c r="P6" s="604">
        <f>K6*L6*O6*M6</f>
        <v>0</v>
      </c>
      <c r="Q6" s="594"/>
      <c r="R6" s="689">
        <v>13</v>
      </c>
      <c r="S6" s="572">
        <f t="shared" si="0"/>
        <v>13</v>
      </c>
      <c r="T6" s="720"/>
    </row>
    <row r="7" spans="1:20" ht="12.75">
      <c r="A7" s="177"/>
      <c r="B7" s="178"/>
      <c r="C7" s="178"/>
      <c r="D7" s="179"/>
      <c r="E7" s="180"/>
      <c r="F7" s="181"/>
      <c r="G7" s="181"/>
      <c r="H7" s="182"/>
      <c r="I7" s="174" t="s">
        <v>43</v>
      </c>
      <c r="J7" s="175">
        <v>10</v>
      </c>
      <c r="K7" s="311">
        <v>231.92</v>
      </c>
      <c r="L7" s="311">
        <v>2.5454</v>
      </c>
      <c r="M7" s="311">
        <v>1.04</v>
      </c>
      <c r="N7" s="176">
        <f aca="true" t="shared" si="1" ref="N7:N40">J7*K7*L7*M7</f>
        <v>6139.4233472</v>
      </c>
      <c r="O7" s="598">
        <v>0</v>
      </c>
      <c r="P7" s="604">
        <f aca="true" t="shared" si="2" ref="P7:P43">K7*L7*O7*M7</f>
        <v>0</v>
      </c>
      <c r="Q7" s="594"/>
      <c r="R7" s="689">
        <v>10</v>
      </c>
      <c r="S7" s="572">
        <f t="shared" si="0"/>
        <v>10</v>
      </c>
      <c r="T7" s="720"/>
    </row>
    <row r="8" spans="1:20" ht="21.75" customHeight="1">
      <c r="A8" s="177"/>
      <c r="B8" s="178"/>
      <c r="C8" s="178"/>
      <c r="D8" s="179"/>
      <c r="E8" s="180"/>
      <c r="F8" s="181"/>
      <c r="G8" s="181"/>
      <c r="H8" s="182"/>
      <c r="I8" s="183" t="s">
        <v>44</v>
      </c>
      <c r="J8" s="175">
        <v>0</v>
      </c>
      <c r="K8" s="311">
        <v>231.92</v>
      </c>
      <c r="L8" s="311">
        <v>18.0359</v>
      </c>
      <c r="M8" s="311">
        <v>1.04</v>
      </c>
      <c r="N8" s="176">
        <f t="shared" si="1"/>
        <v>0</v>
      </c>
      <c r="O8" s="598">
        <v>0</v>
      </c>
      <c r="P8" s="604">
        <f t="shared" si="2"/>
        <v>0</v>
      </c>
      <c r="Q8" s="594"/>
      <c r="R8" s="689">
        <v>0</v>
      </c>
      <c r="S8" s="572">
        <f t="shared" si="0"/>
        <v>0</v>
      </c>
      <c r="T8" s="720"/>
    </row>
    <row r="9" spans="1:20" ht="12.75">
      <c r="A9" s="177"/>
      <c r="B9" s="178"/>
      <c r="C9" s="178"/>
      <c r="D9" s="179"/>
      <c r="E9" s="180"/>
      <c r="F9" s="181"/>
      <c r="G9" s="181"/>
      <c r="H9" s="182">
        <v>8045</v>
      </c>
      <c r="I9" s="14" t="s">
        <v>318</v>
      </c>
      <c r="J9" s="175">
        <v>14500</v>
      </c>
      <c r="K9" s="311">
        <v>231.92</v>
      </c>
      <c r="L9" s="311">
        <v>0.5957</v>
      </c>
      <c r="M9" s="311">
        <v>1.04</v>
      </c>
      <c r="N9" s="176">
        <f t="shared" si="1"/>
        <v>2083373.53952</v>
      </c>
      <c r="O9" s="598">
        <v>2946</v>
      </c>
      <c r="P9" s="604">
        <f t="shared" si="2"/>
        <v>423284.03085696</v>
      </c>
      <c r="Q9" s="594"/>
      <c r="R9" s="689">
        <v>4041</v>
      </c>
      <c r="S9" s="572">
        <f t="shared" si="0"/>
        <v>6987</v>
      </c>
      <c r="T9" s="720"/>
    </row>
    <row r="10" spans="1:20" ht="12.75">
      <c r="A10" s="177"/>
      <c r="B10" s="178"/>
      <c r="C10" s="178"/>
      <c r="D10" s="179"/>
      <c r="E10" s="180"/>
      <c r="F10" s="181"/>
      <c r="G10" s="181"/>
      <c r="H10" s="182"/>
      <c r="I10" s="174" t="s">
        <v>46</v>
      </c>
      <c r="J10" s="175">
        <v>12</v>
      </c>
      <c r="K10" s="311">
        <v>231.92</v>
      </c>
      <c r="L10" s="311">
        <v>2.5454</v>
      </c>
      <c r="M10" s="311">
        <v>1.04</v>
      </c>
      <c r="N10" s="176">
        <f t="shared" si="1"/>
        <v>7367.3080166400005</v>
      </c>
      <c r="O10" s="598">
        <v>0</v>
      </c>
      <c r="P10" s="604">
        <f t="shared" si="2"/>
        <v>0</v>
      </c>
      <c r="Q10" s="594"/>
      <c r="R10" s="689">
        <v>0</v>
      </c>
      <c r="S10" s="572">
        <f t="shared" si="0"/>
        <v>0</v>
      </c>
      <c r="T10" s="720"/>
    </row>
    <row r="11" spans="1:20" ht="12.75">
      <c r="A11" s="177"/>
      <c r="B11" s="178"/>
      <c r="C11" s="178"/>
      <c r="D11" s="179"/>
      <c r="E11" s="180"/>
      <c r="F11" s="181"/>
      <c r="G11" s="181"/>
      <c r="H11" s="182"/>
      <c r="I11" s="174" t="s">
        <v>47</v>
      </c>
      <c r="J11" s="175">
        <v>2280</v>
      </c>
      <c r="K11" s="311">
        <v>231.92</v>
      </c>
      <c r="L11" s="311">
        <v>0.5957</v>
      </c>
      <c r="M11" s="311">
        <v>1.04</v>
      </c>
      <c r="N11" s="176">
        <f t="shared" si="1"/>
        <v>327592.5289728</v>
      </c>
      <c r="O11" s="598">
        <v>135</v>
      </c>
      <c r="P11" s="604">
        <f t="shared" si="2"/>
        <v>19396.9260576</v>
      </c>
      <c r="Q11" s="594"/>
      <c r="R11" s="689">
        <v>1026</v>
      </c>
      <c r="S11" s="572">
        <f t="shared" si="0"/>
        <v>1161</v>
      </c>
      <c r="T11" s="720"/>
    </row>
    <row r="12" spans="1:20" ht="12.75">
      <c r="A12" s="177"/>
      <c r="B12" s="178"/>
      <c r="C12" s="178"/>
      <c r="D12" s="179"/>
      <c r="E12" s="180"/>
      <c r="F12" s="181"/>
      <c r="G12" s="181"/>
      <c r="H12" s="182"/>
      <c r="I12" s="174" t="s">
        <v>48</v>
      </c>
      <c r="J12" s="175">
        <v>2000</v>
      </c>
      <c r="K12" s="311">
        <v>231.92</v>
      </c>
      <c r="L12" s="311">
        <v>0.5957</v>
      </c>
      <c r="M12" s="311">
        <v>1.04</v>
      </c>
      <c r="N12" s="176">
        <f t="shared" si="1"/>
        <v>287361.86752</v>
      </c>
      <c r="O12" s="598">
        <v>140</v>
      </c>
      <c r="P12" s="604">
        <f t="shared" si="2"/>
        <v>20115.3307264</v>
      </c>
      <c r="Q12" s="594"/>
      <c r="R12" s="689">
        <v>1207</v>
      </c>
      <c r="S12" s="572">
        <f t="shared" si="0"/>
        <v>1347</v>
      </c>
      <c r="T12" s="720"/>
    </row>
    <row r="13" spans="1:20" ht="12.75">
      <c r="A13" s="177"/>
      <c r="B13" s="178"/>
      <c r="C13" s="178"/>
      <c r="D13" s="179"/>
      <c r="E13" s="180"/>
      <c r="F13" s="181"/>
      <c r="G13" s="181"/>
      <c r="H13" s="182"/>
      <c r="I13" s="174" t="s">
        <v>49</v>
      </c>
      <c r="J13" s="175">
        <v>500</v>
      </c>
      <c r="K13" s="311">
        <v>231.92</v>
      </c>
      <c r="L13" s="311">
        <v>2.5454</v>
      </c>
      <c r="M13" s="311">
        <v>1.04</v>
      </c>
      <c r="N13" s="176">
        <f t="shared" si="1"/>
        <v>306971.16735999996</v>
      </c>
      <c r="O13" s="598">
        <v>57</v>
      </c>
      <c r="P13" s="604">
        <f t="shared" si="2"/>
        <v>34994.713079040004</v>
      </c>
      <c r="Q13" s="594"/>
      <c r="R13" s="689">
        <v>78</v>
      </c>
      <c r="S13" s="572">
        <f t="shared" si="0"/>
        <v>135</v>
      </c>
      <c r="T13" s="720"/>
    </row>
    <row r="14" spans="1:20" ht="12.75">
      <c r="A14" s="177"/>
      <c r="B14" s="178"/>
      <c r="C14" s="178"/>
      <c r="D14" s="179"/>
      <c r="E14" s="180"/>
      <c r="F14" s="181"/>
      <c r="G14" s="181"/>
      <c r="H14" s="182"/>
      <c r="I14" s="174" t="s">
        <v>61</v>
      </c>
      <c r="J14" s="175">
        <v>1128</v>
      </c>
      <c r="K14" s="311">
        <v>231.92</v>
      </c>
      <c r="L14" s="311">
        <v>0.5957</v>
      </c>
      <c r="M14" s="311">
        <v>1.04</v>
      </c>
      <c r="N14" s="176">
        <f t="shared" si="1"/>
        <v>162072.09328128002</v>
      </c>
      <c r="O14" s="598">
        <v>151</v>
      </c>
      <c r="P14" s="604">
        <f t="shared" si="2"/>
        <v>21695.820997759998</v>
      </c>
      <c r="Q14" s="594"/>
      <c r="R14" s="689">
        <v>846</v>
      </c>
      <c r="S14" s="572">
        <f t="shared" si="0"/>
        <v>997</v>
      </c>
      <c r="T14" s="720"/>
    </row>
    <row r="15" spans="1:20" ht="12.75">
      <c r="A15" s="177"/>
      <c r="B15" s="178"/>
      <c r="C15" s="178"/>
      <c r="D15" s="179"/>
      <c r="E15" s="180"/>
      <c r="F15" s="181"/>
      <c r="G15" s="181"/>
      <c r="H15" s="182"/>
      <c r="I15" s="174" t="s">
        <v>51</v>
      </c>
      <c r="J15" s="175">
        <v>0</v>
      </c>
      <c r="K15" s="311">
        <v>231.92</v>
      </c>
      <c r="L15" s="311">
        <v>0.5957</v>
      </c>
      <c r="M15" s="311">
        <v>1.04</v>
      </c>
      <c r="N15" s="176">
        <f t="shared" si="1"/>
        <v>0</v>
      </c>
      <c r="O15" s="598">
        <v>0</v>
      </c>
      <c r="P15" s="604">
        <f t="shared" si="2"/>
        <v>0</v>
      </c>
      <c r="Q15" s="594"/>
      <c r="R15" s="689">
        <v>0</v>
      </c>
      <c r="S15" s="572">
        <f t="shared" si="0"/>
        <v>0</v>
      </c>
      <c r="T15" s="720"/>
    </row>
    <row r="16" spans="1:20" ht="12.75">
      <c r="A16" s="177"/>
      <c r="B16" s="178"/>
      <c r="C16" s="178"/>
      <c r="D16" s="179"/>
      <c r="E16" s="180"/>
      <c r="F16" s="181"/>
      <c r="G16" s="181"/>
      <c r="H16" s="182"/>
      <c r="I16" s="174" t="s">
        <v>162</v>
      </c>
      <c r="J16" s="175">
        <v>150</v>
      </c>
      <c r="K16" s="311">
        <v>231.92</v>
      </c>
      <c r="L16" s="311">
        <v>1.1613</v>
      </c>
      <c r="M16" s="311">
        <v>1.04</v>
      </c>
      <c r="N16" s="176">
        <f t="shared" si="1"/>
        <v>42015.276576000004</v>
      </c>
      <c r="O16" s="598">
        <v>0</v>
      </c>
      <c r="P16" s="604">
        <f t="shared" si="2"/>
        <v>0</v>
      </c>
      <c r="Q16" s="594"/>
      <c r="R16" s="689">
        <v>0</v>
      </c>
      <c r="S16" s="572">
        <f t="shared" si="0"/>
        <v>0</v>
      </c>
      <c r="T16" s="720"/>
    </row>
    <row r="17" spans="1:20" ht="12.75">
      <c r="A17" s="177"/>
      <c r="B17" s="178"/>
      <c r="C17" s="178"/>
      <c r="D17" s="179"/>
      <c r="E17" s="180"/>
      <c r="F17" s="181"/>
      <c r="G17" s="181"/>
      <c r="H17" s="182">
        <v>8045</v>
      </c>
      <c r="I17" s="174" t="s">
        <v>52</v>
      </c>
      <c r="J17" s="175">
        <v>0</v>
      </c>
      <c r="K17" s="311">
        <v>231.92</v>
      </c>
      <c r="L17" s="311">
        <v>0.5957</v>
      </c>
      <c r="M17" s="311">
        <v>1.04</v>
      </c>
      <c r="N17" s="176">
        <f t="shared" si="1"/>
        <v>0</v>
      </c>
      <c r="O17" s="598">
        <v>0</v>
      </c>
      <c r="P17" s="604">
        <f t="shared" si="2"/>
        <v>0</v>
      </c>
      <c r="Q17" s="594"/>
      <c r="R17" s="689">
        <v>0</v>
      </c>
      <c r="S17" s="572">
        <f t="shared" si="0"/>
        <v>0</v>
      </c>
      <c r="T17" s="720"/>
    </row>
    <row r="18" spans="1:20" ht="32.25" customHeight="1">
      <c r="A18" s="177"/>
      <c r="B18" s="178"/>
      <c r="C18" s="178"/>
      <c r="D18" s="179"/>
      <c r="E18" s="180"/>
      <c r="F18" s="181"/>
      <c r="G18" s="181"/>
      <c r="H18" s="182"/>
      <c r="I18" s="183" t="s">
        <v>53</v>
      </c>
      <c r="J18" s="175">
        <v>0</v>
      </c>
      <c r="K18" s="311">
        <v>231.92</v>
      </c>
      <c r="L18" s="311">
        <v>2.5524</v>
      </c>
      <c r="M18" s="311">
        <v>1.04</v>
      </c>
      <c r="N18" s="176">
        <f t="shared" si="1"/>
        <v>0</v>
      </c>
      <c r="O18" s="598">
        <v>0</v>
      </c>
      <c r="P18" s="604">
        <f t="shared" si="2"/>
        <v>0</v>
      </c>
      <c r="Q18" s="594"/>
      <c r="R18" s="689">
        <v>0</v>
      </c>
      <c r="S18" s="572">
        <f t="shared" si="0"/>
        <v>0</v>
      </c>
      <c r="T18" s="720"/>
    </row>
    <row r="19" spans="1:20" ht="25.5" customHeight="1">
      <c r="A19" s="177"/>
      <c r="B19" s="178"/>
      <c r="C19" s="178"/>
      <c r="D19" s="179"/>
      <c r="E19" s="180"/>
      <c r="F19" s="181"/>
      <c r="G19" s="181"/>
      <c r="H19" s="182"/>
      <c r="I19" s="183" t="s">
        <v>54</v>
      </c>
      <c r="J19" s="175">
        <v>0</v>
      </c>
      <c r="K19" s="311">
        <v>231.92</v>
      </c>
      <c r="L19" s="311">
        <v>0.5957</v>
      </c>
      <c r="M19" s="311">
        <v>1.04</v>
      </c>
      <c r="N19" s="176">
        <f t="shared" si="1"/>
        <v>0</v>
      </c>
      <c r="O19" s="598">
        <v>0</v>
      </c>
      <c r="P19" s="604">
        <f t="shared" si="2"/>
        <v>0</v>
      </c>
      <c r="Q19" s="594"/>
      <c r="R19" s="689">
        <v>0</v>
      </c>
      <c r="S19" s="572">
        <f t="shared" si="0"/>
        <v>0</v>
      </c>
      <c r="T19" s="720"/>
    </row>
    <row r="20" spans="1:20" ht="12.75">
      <c r="A20" s="177"/>
      <c r="B20" s="178"/>
      <c r="C20" s="178"/>
      <c r="D20" s="179"/>
      <c r="E20" s="180"/>
      <c r="F20" s="181"/>
      <c r="G20" s="181"/>
      <c r="H20" s="182"/>
      <c r="I20" s="184" t="s">
        <v>179</v>
      </c>
      <c r="J20" s="185">
        <v>0</v>
      </c>
      <c r="K20" s="311">
        <v>231.92</v>
      </c>
      <c r="L20" s="311">
        <v>0.5957</v>
      </c>
      <c r="M20" s="311">
        <v>1.04</v>
      </c>
      <c r="N20" s="176">
        <f t="shared" si="1"/>
        <v>0</v>
      </c>
      <c r="O20" s="598">
        <v>0</v>
      </c>
      <c r="P20" s="604">
        <f t="shared" si="2"/>
        <v>0</v>
      </c>
      <c r="Q20" s="594"/>
      <c r="R20" s="689">
        <v>0</v>
      </c>
      <c r="S20" s="572">
        <f t="shared" si="0"/>
        <v>0</v>
      </c>
      <c r="T20" s="720"/>
    </row>
    <row r="21" spans="1:20" ht="12.75">
      <c r="A21" s="177"/>
      <c r="B21" s="178"/>
      <c r="C21" s="178"/>
      <c r="D21" s="179"/>
      <c r="E21" s="180"/>
      <c r="F21" s="181"/>
      <c r="G21" s="181"/>
      <c r="H21" s="182"/>
      <c r="I21" s="184" t="s">
        <v>180</v>
      </c>
      <c r="J21" s="185">
        <v>0</v>
      </c>
      <c r="K21" s="311">
        <v>231.92</v>
      </c>
      <c r="L21" s="311">
        <v>0.5957</v>
      </c>
      <c r="M21" s="311">
        <v>1.04</v>
      </c>
      <c r="N21" s="176">
        <f t="shared" si="1"/>
        <v>0</v>
      </c>
      <c r="O21" s="598">
        <v>0</v>
      </c>
      <c r="P21" s="604">
        <f t="shared" si="2"/>
        <v>0</v>
      </c>
      <c r="Q21" s="594"/>
      <c r="R21" s="689">
        <v>0</v>
      </c>
      <c r="S21" s="572">
        <f t="shared" si="0"/>
        <v>0</v>
      </c>
      <c r="T21" s="720"/>
    </row>
    <row r="22" spans="1:20" ht="12.75">
      <c r="A22" s="177"/>
      <c r="B22" s="178"/>
      <c r="C22" s="178"/>
      <c r="D22" s="179"/>
      <c r="E22" s="180"/>
      <c r="F22" s="181"/>
      <c r="G22" s="181"/>
      <c r="H22" s="182"/>
      <c r="I22" s="184" t="s">
        <v>181</v>
      </c>
      <c r="J22" s="185">
        <v>0</v>
      </c>
      <c r="K22" s="311">
        <v>231.92</v>
      </c>
      <c r="L22" s="311">
        <v>0.5957</v>
      </c>
      <c r="M22" s="311">
        <v>1.04</v>
      </c>
      <c r="N22" s="176">
        <f t="shared" si="1"/>
        <v>0</v>
      </c>
      <c r="O22" s="598">
        <v>0</v>
      </c>
      <c r="P22" s="604">
        <f t="shared" si="2"/>
        <v>0</v>
      </c>
      <c r="Q22" s="594"/>
      <c r="R22" s="689">
        <v>0</v>
      </c>
      <c r="S22" s="572">
        <f t="shared" si="0"/>
        <v>0</v>
      </c>
      <c r="T22" s="720"/>
    </row>
    <row r="23" spans="1:20" ht="12.75">
      <c r="A23" s="177"/>
      <c r="B23" s="178"/>
      <c r="C23" s="178"/>
      <c r="D23" s="179"/>
      <c r="E23" s="180"/>
      <c r="F23" s="181"/>
      <c r="G23" s="181"/>
      <c r="H23" s="182"/>
      <c r="I23" s="183" t="s">
        <v>121</v>
      </c>
      <c r="J23" s="175">
        <v>0</v>
      </c>
      <c r="K23" s="311">
        <v>231.92</v>
      </c>
      <c r="L23" s="311">
        <v>1</v>
      </c>
      <c r="M23" s="311">
        <v>1.04</v>
      </c>
      <c r="N23" s="176">
        <f t="shared" si="1"/>
        <v>0</v>
      </c>
      <c r="O23" s="598">
        <v>0</v>
      </c>
      <c r="P23" s="604">
        <f t="shared" si="2"/>
        <v>0</v>
      </c>
      <c r="Q23" s="594"/>
      <c r="R23" s="689">
        <v>0</v>
      </c>
      <c r="S23" s="572">
        <f t="shared" si="0"/>
        <v>0</v>
      </c>
      <c r="T23" s="720"/>
    </row>
    <row r="24" spans="1:20" ht="12.75">
      <c r="A24" s="177"/>
      <c r="B24" s="178"/>
      <c r="C24" s="178"/>
      <c r="D24" s="179"/>
      <c r="E24" s="180"/>
      <c r="F24" s="181"/>
      <c r="G24" s="181"/>
      <c r="H24" s="182"/>
      <c r="I24" s="174" t="s">
        <v>55</v>
      </c>
      <c r="J24" s="175">
        <v>2033</v>
      </c>
      <c r="K24" s="311">
        <v>231.92</v>
      </c>
      <c r="L24" s="311">
        <v>2.5454</v>
      </c>
      <c r="M24" s="311">
        <v>1.04</v>
      </c>
      <c r="N24" s="176">
        <f t="shared" si="1"/>
        <v>1248144.7664857598</v>
      </c>
      <c r="O24" s="598">
        <v>208</v>
      </c>
      <c r="P24" s="604">
        <f t="shared" si="2"/>
        <v>127700.00562176</v>
      </c>
      <c r="Q24" s="594"/>
      <c r="R24" s="689">
        <v>330</v>
      </c>
      <c r="S24" s="572">
        <f t="shared" si="0"/>
        <v>538</v>
      </c>
      <c r="T24" s="720"/>
    </row>
    <row r="25" spans="1:20" ht="12.75">
      <c r="A25" s="177"/>
      <c r="B25" s="178"/>
      <c r="C25" s="178"/>
      <c r="D25" s="179"/>
      <c r="E25" s="180"/>
      <c r="F25" s="181"/>
      <c r="G25" s="181"/>
      <c r="H25" s="182"/>
      <c r="I25" s="174" t="s">
        <v>56</v>
      </c>
      <c r="J25" s="175">
        <v>40</v>
      </c>
      <c r="K25" s="311">
        <v>231.92</v>
      </c>
      <c r="L25" s="311">
        <v>2.5454</v>
      </c>
      <c r="M25" s="311">
        <v>1.04</v>
      </c>
      <c r="N25" s="176">
        <f t="shared" si="1"/>
        <v>24557.6933888</v>
      </c>
      <c r="O25" s="598">
        <v>2</v>
      </c>
      <c r="P25" s="604">
        <f t="shared" si="2"/>
        <v>1227.88466944</v>
      </c>
      <c r="Q25" s="594"/>
      <c r="R25" s="689">
        <v>26</v>
      </c>
      <c r="S25" s="572">
        <f t="shared" si="0"/>
        <v>28</v>
      </c>
      <c r="T25" s="720"/>
    </row>
    <row r="26" spans="1:20" ht="12.75">
      <c r="A26" s="177"/>
      <c r="B26" s="178"/>
      <c r="C26" s="178"/>
      <c r="D26" s="179"/>
      <c r="E26" s="180"/>
      <c r="F26" s="181"/>
      <c r="G26" s="181"/>
      <c r="H26" s="182"/>
      <c r="I26" s="14" t="s">
        <v>314</v>
      </c>
      <c r="J26" s="175">
        <v>1500</v>
      </c>
      <c r="K26" s="311">
        <v>231.92</v>
      </c>
      <c r="L26" s="311">
        <v>0.5957</v>
      </c>
      <c r="M26" s="311">
        <v>1.04</v>
      </c>
      <c r="N26" s="176">
        <f t="shared" si="1"/>
        <v>215521.40064</v>
      </c>
      <c r="O26" s="598">
        <v>300</v>
      </c>
      <c r="P26" s="604">
        <f t="shared" si="2"/>
        <v>43104.280128</v>
      </c>
      <c r="Q26" s="594"/>
      <c r="R26" s="689">
        <v>434</v>
      </c>
      <c r="S26" s="572">
        <f t="shared" si="0"/>
        <v>734</v>
      </c>
      <c r="T26" s="720"/>
    </row>
    <row r="27" spans="1:20" ht="12.75">
      <c r="A27" s="177"/>
      <c r="B27" s="178"/>
      <c r="C27" s="178"/>
      <c r="D27" s="179"/>
      <c r="E27" s="180"/>
      <c r="F27" s="181"/>
      <c r="G27" s="181"/>
      <c r="H27" s="182"/>
      <c r="I27" s="174"/>
      <c r="J27" s="175">
        <v>0</v>
      </c>
      <c r="K27" s="311">
        <v>231.92</v>
      </c>
      <c r="L27" s="311">
        <v>0.5957</v>
      </c>
      <c r="M27" s="311">
        <v>1.04</v>
      </c>
      <c r="N27" s="176">
        <f t="shared" si="1"/>
        <v>0</v>
      </c>
      <c r="O27" s="598">
        <v>0</v>
      </c>
      <c r="P27" s="604">
        <f t="shared" si="2"/>
        <v>0</v>
      </c>
      <c r="Q27" s="594"/>
      <c r="R27" s="689">
        <v>0</v>
      </c>
      <c r="S27" s="572">
        <f t="shared" si="0"/>
        <v>0</v>
      </c>
      <c r="T27" s="720"/>
    </row>
    <row r="28" spans="1:20" ht="12.75">
      <c r="A28" s="177"/>
      <c r="B28" s="178"/>
      <c r="C28" s="178"/>
      <c r="D28" s="179"/>
      <c r="E28" s="180"/>
      <c r="F28" s="181"/>
      <c r="G28" s="181"/>
      <c r="H28" s="182"/>
      <c r="I28" s="174"/>
      <c r="J28" s="175">
        <v>0</v>
      </c>
      <c r="K28" s="311">
        <v>231.92</v>
      </c>
      <c r="L28" s="311">
        <v>0.5957</v>
      </c>
      <c r="M28" s="311">
        <v>1.04</v>
      </c>
      <c r="N28" s="176">
        <f t="shared" si="1"/>
        <v>0</v>
      </c>
      <c r="O28" s="598">
        <v>0</v>
      </c>
      <c r="P28" s="604">
        <f t="shared" si="2"/>
        <v>0</v>
      </c>
      <c r="Q28" s="594"/>
      <c r="R28" s="689">
        <v>0</v>
      </c>
      <c r="S28" s="572">
        <f t="shared" si="0"/>
        <v>0</v>
      </c>
      <c r="T28" s="720"/>
    </row>
    <row r="29" spans="1:20" ht="12.75">
      <c r="A29" s="177"/>
      <c r="B29" s="178"/>
      <c r="C29" s="178"/>
      <c r="D29" s="179"/>
      <c r="E29" s="180"/>
      <c r="F29" s="181"/>
      <c r="G29" s="181"/>
      <c r="H29" s="182"/>
      <c r="I29" s="174" t="s">
        <v>60</v>
      </c>
      <c r="J29" s="175">
        <v>700</v>
      </c>
      <c r="K29" s="311">
        <v>231.92</v>
      </c>
      <c r="L29" s="311">
        <v>1.7275</v>
      </c>
      <c r="M29" s="311">
        <v>1.04</v>
      </c>
      <c r="N29" s="176">
        <f t="shared" si="1"/>
        <v>291667.2304</v>
      </c>
      <c r="O29" s="598">
        <v>294</v>
      </c>
      <c r="P29" s="604">
        <f t="shared" si="2"/>
        <v>122500.236768</v>
      </c>
      <c r="Q29" s="594"/>
      <c r="R29" s="689">
        <v>205</v>
      </c>
      <c r="S29" s="572">
        <f t="shared" si="0"/>
        <v>499</v>
      </c>
      <c r="T29" s="720"/>
    </row>
    <row r="30" spans="1:20" ht="12.75">
      <c r="A30" s="177"/>
      <c r="B30" s="178"/>
      <c r="C30" s="178"/>
      <c r="D30" s="179"/>
      <c r="E30" s="180"/>
      <c r="F30" s="181"/>
      <c r="G30" s="181"/>
      <c r="H30" s="182"/>
      <c r="I30" s="174" t="s">
        <v>50</v>
      </c>
      <c r="J30" s="175">
        <v>50</v>
      </c>
      <c r="K30" s="311">
        <v>231.92</v>
      </c>
      <c r="L30" s="311">
        <v>1.7275</v>
      </c>
      <c r="M30" s="311">
        <v>1.04</v>
      </c>
      <c r="N30" s="176">
        <f t="shared" si="1"/>
        <v>20833.373600000003</v>
      </c>
      <c r="O30" s="598">
        <v>0</v>
      </c>
      <c r="P30" s="604">
        <f t="shared" si="2"/>
        <v>0</v>
      </c>
      <c r="Q30" s="594"/>
      <c r="R30" s="689">
        <v>35</v>
      </c>
      <c r="S30" s="572">
        <f t="shared" si="0"/>
        <v>35</v>
      </c>
      <c r="T30" s="720"/>
    </row>
    <row r="31" spans="1:20" ht="12.75">
      <c r="A31" s="177"/>
      <c r="B31" s="178"/>
      <c r="C31" s="178"/>
      <c r="D31" s="179"/>
      <c r="E31" s="180"/>
      <c r="F31" s="181"/>
      <c r="G31" s="181"/>
      <c r="H31" s="182"/>
      <c r="I31" s="174" t="s">
        <v>62</v>
      </c>
      <c r="J31" s="175">
        <v>0</v>
      </c>
      <c r="K31" s="311">
        <v>231.92</v>
      </c>
      <c r="L31" s="311">
        <v>1.7275</v>
      </c>
      <c r="M31" s="311">
        <v>1.04</v>
      </c>
      <c r="N31" s="176">
        <f t="shared" si="1"/>
        <v>0</v>
      </c>
      <c r="O31" s="598">
        <v>0</v>
      </c>
      <c r="P31" s="604">
        <f t="shared" si="2"/>
        <v>0</v>
      </c>
      <c r="Q31" s="594"/>
      <c r="R31" s="689">
        <v>0</v>
      </c>
      <c r="S31" s="572">
        <f t="shared" si="0"/>
        <v>0</v>
      </c>
      <c r="T31" s="720"/>
    </row>
    <row r="32" spans="1:20" ht="12.75">
      <c r="A32" s="177"/>
      <c r="B32" s="178"/>
      <c r="C32" s="178"/>
      <c r="D32" s="179"/>
      <c r="E32" s="180"/>
      <c r="F32" s="181"/>
      <c r="G32" s="181"/>
      <c r="H32" s="182"/>
      <c r="I32" s="174" t="s">
        <v>63</v>
      </c>
      <c r="J32" s="175">
        <v>20</v>
      </c>
      <c r="K32" s="311">
        <v>231.92</v>
      </c>
      <c r="L32" s="311">
        <v>1.7275</v>
      </c>
      <c r="M32" s="311">
        <v>1.04</v>
      </c>
      <c r="N32" s="176">
        <f t="shared" si="1"/>
        <v>8333.34944</v>
      </c>
      <c r="O32" s="598">
        <v>1</v>
      </c>
      <c r="P32" s="604">
        <f t="shared" si="2"/>
        <v>416.667472</v>
      </c>
      <c r="Q32" s="594"/>
      <c r="R32" s="689">
        <v>1</v>
      </c>
      <c r="S32" s="572">
        <f t="shared" si="0"/>
        <v>2</v>
      </c>
      <c r="T32" s="720"/>
    </row>
    <row r="33" spans="1:20" ht="17.25">
      <c r="A33" s="177"/>
      <c r="B33" s="178"/>
      <c r="C33" s="178"/>
      <c r="D33" s="179"/>
      <c r="E33" s="180"/>
      <c r="F33" s="181"/>
      <c r="G33" s="181"/>
      <c r="H33" s="182"/>
      <c r="I33" s="15" t="s">
        <v>342</v>
      </c>
      <c r="J33" s="175">
        <v>10</v>
      </c>
      <c r="K33" s="311">
        <v>231.92</v>
      </c>
      <c r="L33" s="311">
        <v>1</v>
      </c>
      <c r="M33" s="311">
        <v>1.04</v>
      </c>
      <c r="N33" s="176">
        <f t="shared" si="1"/>
        <v>2411.968</v>
      </c>
      <c r="O33" s="598">
        <v>2</v>
      </c>
      <c r="P33" s="604">
        <f t="shared" si="2"/>
        <v>482.3936</v>
      </c>
      <c r="Q33" s="594"/>
      <c r="R33" s="689">
        <v>6</v>
      </c>
      <c r="S33" s="572">
        <f t="shared" si="0"/>
        <v>8</v>
      </c>
      <c r="T33" s="720"/>
    </row>
    <row r="34" spans="1:20" ht="12.75">
      <c r="A34" s="177"/>
      <c r="B34" s="178"/>
      <c r="C34" s="178"/>
      <c r="D34" s="179"/>
      <c r="E34" s="180"/>
      <c r="F34" s="181"/>
      <c r="G34" s="181"/>
      <c r="H34" s="182"/>
      <c r="I34" s="174"/>
      <c r="J34" s="175">
        <v>0</v>
      </c>
      <c r="K34" s="311">
        <v>231.92</v>
      </c>
      <c r="L34" s="311">
        <v>1</v>
      </c>
      <c r="M34" s="311">
        <v>1.04</v>
      </c>
      <c r="N34" s="176">
        <f t="shared" si="1"/>
        <v>0</v>
      </c>
      <c r="O34" s="598">
        <v>0</v>
      </c>
      <c r="P34" s="604">
        <f t="shared" si="2"/>
        <v>0</v>
      </c>
      <c r="Q34" s="594"/>
      <c r="R34" s="689">
        <v>0</v>
      </c>
      <c r="S34" s="572">
        <f t="shared" si="0"/>
        <v>0</v>
      </c>
      <c r="T34" s="720"/>
    </row>
    <row r="35" spans="1:20" ht="17.25">
      <c r="A35" s="177"/>
      <c r="B35" s="178"/>
      <c r="C35" s="178"/>
      <c r="D35" s="179"/>
      <c r="E35" s="180"/>
      <c r="F35" s="181"/>
      <c r="G35" s="181"/>
      <c r="H35" s="182"/>
      <c r="I35" s="15" t="s">
        <v>334</v>
      </c>
      <c r="J35" s="175">
        <v>10</v>
      </c>
      <c r="K35" s="311">
        <v>231.92</v>
      </c>
      <c r="L35" s="311">
        <v>1</v>
      </c>
      <c r="M35" s="311">
        <v>1.04</v>
      </c>
      <c r="N35" s="176">
        <f t="shared" si="1"/>
        <v>2411.968</v>
      </c>
      <c r="O35" s="598">
        <v>0</v>
      </c>
      <c r="P35" s="604">
        <f t="shared" si="2"/>
        <v>0</v>
      </c>
      <c r="Q35" s="594"/>
      <c r="R35" s="689">
        <v>9</v>
      </c>
      <c r="S35" s="572">
        <f t="shared" si="0"/>
        <v>9</v>
      </c>
      <c r="T35" s="720"/>
    </row>
    <row r="36" spans="1:20" ht="12.75">
      <c r="A36" s="177"/>
      <c r="B36" s="178"/>
      <c r="C36" s="178"/>
      <c r="D36" s="179"/>
      <c r="E36" s="180"/>
      <c r="F36" s="181"/>
      <c r="G36" s="181"/>
      <c r="H36" s="182"/>
      <c r="I36" s="174"/>
      <c r="J36" s="175">
        <v>0</v>
      </c>
      <c r="K36" s="311">
        <v>231.92</v>
      </c>
      <c r="L36" s="311">
        <v>1</v>
      </c>
      <c r="M36" s="311">
        <v>1.04</v>
      </c>
      <c r="N36" s="176">
        <f t="shared" si="1"/>
        <v>0</v>
      </c>
      <c r="O36" s="598">
        <v>0</v>
      </c>
      <c r="P36" s="604">
        <f t="shared" si="2"/>
        <v>0</v>
      </c>
      <c r="Q36" s="594"/>
      <c r="R36" s="689">
        <v>0</v>
      </c>
      <c r="S36" s="572">
        <f t="shared" si="0"/>
        <v>0</v>
      </c>
      <c r="T36" s="720"/>
    </row>
    <row r="37" spans="1:20" ht="12.75">
      <c r="A37" s="177"/>
      <c r="B37" s="178"/>
      <c r="C37" s="178"/>
      <c r="D37" s="179"/>
      <c r="E37" s="180"/>
      <c r="F37" s="181"/>
      <c r="G37" s="181"/>
      <c r="H37" s="182"/>
      <c r="I37" s="174"/>
      <c r="J37" s="175">
        <v>0</v>
      </c>
      <c r="K37" s="311">
        <v>231.92</v>
      </c>
      <c r="L37" s="311">
        <v>1</v>
      </c>
      <c r="M37" s="311">
        <v>1.04</v>
      </c>
      <c r="N37" s="176">
        <f t="shared" si="1"/>
        <v>0</v>
      </c>
      <c r="O37" s="598">
        <v>0</v>
      </c>
      <c r="P37" s="604">
        <f t="shared" si="2"/>
        <v>0</v>
      </c>
      <c r="Q37" s="594"/>
      <c r="R37" s="689">
        <v>0</v>
      </c>
      <c r="S37" s="572">
        <f t="shared" si="0"/>
        <v>0</v>
      </c>
      <c r="T37" s="720"/>
    </row>
    <row r="38" spans="1:20" ht="12.75">
      <c r="A38" s="177"/>
      <c r="B38" s="178"/>
      <c r="C38" s="178"/>
      <c r="D38" s="179"/>
      <c r="E38" s="180"/>
      <c r="F38" s="181"/>
      <c r="G38" s="181"/>
      <c r="H38" s="182"/>
      <c r="I38" s="174"/>
      <c r="J38" s="175">
        <v>0</v>
      </c>
      <c r="K38" s="311">
        <v>231.92</v>
      </c>
      <c r="L38" s="311">
        <v>1</v>
      </c>
      <c r="M38" s="311">
        <v>1.04</v>
      </c>
      <c r="N38" s="176">
        <f t="shared" si="1"/>
        <v>0</v>
      </c>
      <c r="O38" s="598">
        <v>0</v>
      </c>
      <c r="P38" s="604">
        <f t="shared" si="2"/>
        <v>0</v>
      </c>
      <c r="Q38" s="594"/>
      <c r="R38" s="689">
        <v>0</v>
      </c>
      <c r="S38" s="572">
        <f t="shared" si="0"/>
        <v>0</v>
      </c>
      <c r="T38" s="720"/>
    </row>
    <row r="39" spans="1:20" ht="12.75">
      <c r="A39" s="177"/>
      <c r="B39" s="178"/>
      <c r="C39" s="178"/>
      <c r="D39" s="179"/>
      <c r="E39" s="180"/>
      <c r="F39" s="181"/>
      <c r="G39" s="181"/>
      <c r="H39" s="182"/>
      <c r="I39" s="174"/>
      <c r="J39" s="175">
        <v>0</v>
      </c>
      <c r="K39" s="311">
        <v>231.92</v>
      </c>
      <c r="L39" s="311">
        <v>1</v>
      </c>
      <c r="M39" s="311">
        <v>1.04</v>
      </c>
      <c r="N39" s="176">
        <f t="shared" si="1"/>
        <v>0</v>
      </c>
      <c r="O39" s="598">
        <v>0</v>
      </c>
      <c r="P39" s="604">
        <f t="shared" si="2"/>
        <v>0</v>
      </c>
      <c r="Q39" s="594"/>
      <c r="R39" s="689">
        <v>0</v>
      </c>
      <c r="S39" s="572">
        <f t="shared" si="0"/>
        <v>0</v>
      </c>
      <c r="T39" s="720"/>
    </row>
    <row r="40" spans="1:20" ht="12.75">
      <c r="A40" s="177"/>
      <c r="B40" s="178"/>
      <c r="C40" s="178"/>
      <c r="D40" s="179"/>
      <c r="E40" s="180"/>
      <c r="F40" s="181"/>
      <c r="G40" s="181"/>
      <c r="H40" s="182"/>
      <c r="I40" s="14" t="s">
        <v>296</v>
      </c>
      <c r="J40" s="175">
        <v>1000</v>
      </c>
      <c r="K40" s="311">
        <v>231.92</v>
      </c>
      <c r="L40" s="311">
        <v>0.5321</v>
      </c>
      <c r="M40" s="311">
        <v>1.04</v>
      </c>
      <c r="N40" s="176">
        <f t="shared" si="1"/>
        <v>128340.81728</v>
      </c>
      <c r="O40" s="598">
        <v>153</v>
      </c>
      <c r="P40" s="604">
        <f t="shared" si="2"/>
        <v>19636.14504384</v>
      </c>
      <c r="Q40" s="594"/>
      <c r="R40" s="689">
        <v>171</v>
      </c>
      <c r="S40" s="572">
        <f t="shared" si="0"/>
        <v>324</v>
      </c>
      <c r="T40" s="720"/>
    </row>
    <row r="41" spans="1:20" ht="12.75">
      <c r="A41" s="177"/>
      <c r="B41" s="178"/>
      <c r="C41" s="178"/>
      <c r="D41" s="179"/>
      <c r="E41" s="180"/>
      <c r="F41" s="181"/>
      <c r="G41" s="181"/>
      <c r="H41" s="182"/>
      <c r="I41" s="174"/>
      <c r="J41" s="175"/>
      <c r="K41" s="311"/>
      <c r="L41" s="311"/>
      <c r="M41" s="311"/>
      <c r="N41" s="176"/>
      <c r="O41" s="598">
        <v>0</v>
      </c>
      <c r="P41" s="604">
        <f t="shared" si="2"/>
        <v>0</v>
      </c>
      <c r="Q41" s="594"/>
      <c r="R41" s="689">
        <v>0</v>
      </c>
      <c r="S41" s="572">
        <f t="shared" si="0"/>
        <v>0</v>
      </c>
      <c r="T41" s="720"/>
    </row>
    <row r="42" spans="1:20" ht="12.75">
      <c r="A42" s="186"/>
      <c r="B42" s="187"/>
      <c r="C42" s="187"/>
      <c r="D42" s="188"/>
      <c r="E42" s="189"/>
      <c r="F42" s="190"/>
      <c r="G42" s="190"/>
      <c r="H42" s="191"/>
      <c r="I42" s="174"/>
      <c r="J42" s="175"/>
      <c r="K42" s="311"/>
      <c r="L42" s="311"/>
      <c r="M42" s="311"/>
      <c r="N42" s="176"/>
      <c r="O42" s="598">
        <v>0</v>
      </c>
      <c r="P42" s="604">
        <f t="shared" si="2"/>
        <v>0</v>
      </c>
      <c r="Q42" s="594"/>
      <c r="R42" s="689">
        <v>0</v>
      </c>
      <c r="S42" s="572">
        <f t="shared" si="0"/>
        <v>0</v>
      </c>
      <c r="T42" s="720"/>
    </row>
    <row r="43" spans="1:20" ht="13.5" thickBot="1">
      <c r="A43" s="192"/>
      <c r="B43" s="193"/>
      <c r="C43" s="193"/>
      <c r="D43" s="194"/>
      <c r="E43" s="195"/>
      <c r="F43" s="196"/>
      <c r="G43" s="196"/>
      <c r="H43" s="197"/>
      <c r="I43" s="174"/>
      <c r="J43" s="175"/>
      <c r="K43" s="311"/>
      <c r="L43" s="311"/>
      <c r="M43" s="311"/>
      <c r="N43" s="176"/>
      <c r="O43" s="598">
        <v>0</v>
      </c>
      <c r="P43" s="604">
        <f t="shared" si="2"/>
        <v>0</v>
      </c>
      <c r="Q43" s="594"/>
      <c r="R43" s="689">
        <v>0</v>
      </c>
      <c r="S43" s="572">
        <f t="shared" si="0"/>
        <v>0</v>
      </c>
      <c r="T43" s="720"/>
    </row>
    <row r="44" spans="1:20" ht="126.75">
      <c r="A44" s="73" t="s">
        <v>0</v>
      </c>
      <c r="B44" s="74" t="s">
        <v>4</v>
      </c>
      <c r="C44" s="112" t="s">
        <v>173</v>
      </c>
      <c r="D44" s="106" t="s">
        <v>6</v>
      </c>
      <c r="E44" s="108" t="s">
        <v>169</v>
      </c>
      <c r="F44" s="75" t="s">
        <v>29</v>
      </c>
      <c r="G44" s="76" t="s">
        <v>31</v>
      </c>
      <c r="H44" s="77" t="s">
        <v>76</v>
      </c>
      <c r="I44" s="13"/>
      <c r="J44" s="29">
        <f>J45+J46+J47+J48+J49+J50+J51+J52+J53+J54+J55+J56+J57+J58+J59+J60+J61+J62+J64+J66+J67+J68+J69+J70+J71+J72+J74+J75+J76+J77+J78+J79+J80+J81+J82+J83+J84+J85+J86+J87+J88+J89+J90+J91+J92+J93+J94+J95+J96+J97+J98+J73+J65+J63</f>
        <v>150</v>
      </c>
      <c r="K44" s="239"/>
      <c r="L44" s="313"/>
      <c r="M44" s="313"/>
      <c r="N44" s="41">
        <f>N45+N46+N47+N48+N49+N50+N51+N52+N53+N54+N55+N56+N57+N58+N59+N60+N61+N62+N64+N66+N67+N68+N69+N70+N71+N72+N74+N75+N76+N77+N78+N79+N80+N81+N82+N83+N84+N85+N86+N87+N88+N89+N90+N91+N92+N93+N94+N95+N96+N97+N98+N73+N65+N63</f>
        <v>130217.75426399999</v>
      </c>
      <c r="O44" s="254">
        <f>O45+O46+O47+O48+O49+O50+O51+O52+O53+O54+O55+O56+O57+O58+O59+O60+O61+O62+O64+O66+O67+O68+O69+O70+O71+O72+O74+O75+O76+O77+O78+O79+O80+O81+O82+O83+O84+O85+O86+O87+O88+O89+O90+O91+O92+O93+O94+O95+O96+O97+O98+O73+O65+O63</f>
        <v>36</v>
      </c>
      <c r="P44" s="38">
        <f>P45+P46+P47+P48+P49+P50+P51+P52+P53+P54+P55+P56+P57+P58+P59+P60+P61+P62+P64+P66+P67+P68+P69+P70+P71+P72+P74+P75+P76+P77+P78+P79+P80+P81+P82+P83+P84+P85+P86+P87+P88+P89+P90+P91+P92+P93+P94+P95+P96+P97+P98+P73+P65+P63</f>
        <v>31252.26102336</v>
      </c>
      <c r="Q44" s="592">
        <f>O44*100/J44</f>
        <v>24</v>
      </c>
      <c r="R44" s="697">
        <f>R45+R46+R47+R48+R49+R50+R51+R52+R53+R54+R55+R56+R57+R58+R59+R60+R61+R62+R64+R66+R67+R68+R69+R70+R71+R72+R74+R75+R76+R77+R78+R79+R80+R81+R82+R83+R84+R85+R86+R87+R88+R89+R90+R91+R92+R93+R94+R95+R96+R97+R98+R73+R65+R63</f>
        <v>48</v>
      </c>
      <c r="S44" s="692">
        <f t="shared" si="0"/>
        <v>84</v>
      </c>
      <c r="T44" s="711">
        <f>S44*100/J44</f>
        <v>56</v>
      </c>
    </row>
    <row r="45" spans="1:20" ht="12.75">
      <c r="A45" s="50"/>
      <c r="B45" s="51"/>
      <c r="C45" s="51"/>
      <c r="D45" s="52"/>
      <c r="E45" s="84"/>
      <c r="F45" s="54"/>
      <c r="G45" s="85"/>
      <c r="H45" s="55"/>
      <c r="I45" s="14" t="s">
        <v>78</v>
      </c>
      <c r="J45" s="21">
        <v>0</v>
      </c>
      <c r="K45" s="313">
        <v>0</v>
      </c>
      <c r="L45" s="313">
        <v>1</v>
      </c>
      <c r="M45" s="313"/>
      <c r="N45" s="42">
        <f>J45*K45*L45</f>
        <v>0</v>
      </c>
      <c r="O45" s="598"/>
      <c r="P45" s="158"/>
      <c r="Q45" s="594"/>
      <c r="R45" s="689"/>
      <c r="S45" s="291">
        <f t="shared" si="0"/>
        <v>0</v>
      </c>
      <c r="T45" s="720"/>
    </row>
    <row r="46" spans="1:20" ht="12.75">
      <c r="A46" s="50"/>
      <c r="B46" s="51"/>
      <c r="C46" s="51"/>
      <c r="D46" s="52"/>
      <c r="E46" s="84"/>
      <c r="F46" s="54"/>
      <c r="G46" s="85"/>
      <c r="H46" s="55"/>
      <c r="I46" s="14" t="s">
        <v>183</v>
      </c>
      <c r="J46" s="21">
        <v>0</v>
      </c>
      <c r="K46" s="313">
        <v>0</v>
      </c>
      <c r="L46" s="313">
        <v>1</v>
      </c>
      <c r="M46" s="313"/>
      <c r="N46" s="42">
        <f aca="true" t="shared" si="3" ref="N46:N98">J46*K46</f>
        <v>0</v>
      </c>
      <c r="O46" s="598"/>
      <c r="P46" s="158"/>
      <c r="Q46" s="594"/>
      <c r="R46" s="689"/>
      <c r="S46" s="291">
        <f t="shared" si="0"/>
        <v>0</v>
      </c>
      <c r="T46" s="720"/>
    </row>
    <row r="47" spans="1:20" ht="12.75">
      <c r="A47" s="50"/>
      <c r="B47" s="51"/>
      <c r="C47" s="51"/>
      <c r="D47" s="52"/>
      <c r="E47" s="84"/>
      <c r="F47" s="54"/>
      <c r="G47" s="85"/>
      <c r="H47" s="55"/>
      <c r="I47" s="14" t="s">
        <v>182</v>
      </c>
      <c r="J47" s="21">
        <v>0</v>
      </c>
      <c r="K47" s="313">
        <v>0</v>
      </c>
      <c r="L47" s="313">
        <v>1</v>
      </c>
      <c r="M47" s="313"/>
      <c r="N47" s="42">
        <f t="shared" si="3"/>
        <v>0</v>
      </c>
      <c r="O47" s="598"/>
      <c r="P47" s="158"/>
      <c r="Q47" s="594"/>
      <c r="R47" s="689"/>
      <c r="S47" s="291">
        <f t="shared" si="0"/>
        <v>0</v>
      </c>
      <c r="T47" s="720"/>
    </row>
    <row r="48" spans="1:20" ht="12.75">
      <c r="A48" s="50"/>
      <c r="B48" s="51"/>
      <c r="C48" s="51"/>
      <c r="D48" s="52"/>
      <c r="E48" s="84"/>
      <c r="F48" s="54"/>
      <c r="G48" s="85"/>
      <c r="H48" s="55"/>
      <c r="I48" s="14" t="s">
        <v>79</v>
      </c>
      <c r="J48" s="21">
        <v>0</v>
      </c>
      <c r="K48" s="313">
        <v>0</v>
      </c>
      <c r="L48" s="313">
        <v>1</v>
      </c>
      <c r="M48" s="313"/>
      <c r="N48" s="42">
        <f t="shared" si="3"/>
        <v>0</v>
      </c>
      <c r="O48" s="598"/>
      <c r="P48" s="158"/>
      <c r="Q48" s="594"/>
      <c r="R48" s="689"/>
      <c r="S48" s="291">
        <f t="shared" si="0"/>
        <v>0</v>
      </c>
      <c r="T48" s="720"/>
    </row>
    <row r="49" spans="1:20" ht="12.75">
      <c r="A49" s="50"/>
      <c r="B49" s="51"/>
      <c r="C49" s="51"/>
      <c r="D49" s="52"/>
      <c r="E49" s="84"/>
      <c r="F49" s="54"/>
      <c r="G49" s="85"/>
      <c r="H49" s="55"/>
      <c r="I49" s="14" t="s">
        <v>184</v>
      </c>
      <c r="J49" s="21">
        <v>0</v>
      </c>
      <c r="K49" s="313">
        <v>0</v>
      </c>
      <c r="L49" s="313">
        <v>1</v>
      </c>
      <c r="M49" s="313"/>
      <c r="N49" s="42">
        <f t="shared" si="3"/>
        <v>0</v>
      </c>
      <c r="O49" s="598"/>
      <c r="P49" s="158"/>
      <c r="Q49" s="594"/>
      <c r="R49" s="689"/>
      <c r="S49" s="291">
        <f t="shared" si="0"/>
        <v>0</v>
      </c>
      <c r="T49" s="720"/>
    </row>
    <row r="50" spans="1:20" ht="12.75">
      <c r="A50" s="50"/>
      <c r="B50" s="51"/>
      <c r="C50" s="51"/>
      <c r="D50" s="52"/>
      <c r="E50" s="84"/>
      <c r="F50" s="54"/>
      <c r="G50" s="85"/>
      <c r="H50" s="55"/>
      <c r="I50" s="14" t="s">
        <v>185</v>
      </c>
      <c r="J50" s="21">
        <v>0</v>
      </c>
      <c r="K50" s="313">
        <v>0</v>
      </c>
      <c r="L50" s="313">
        <v>1</v>
      </c>
      <c r="M50" s="313"/>
      <c r="N50" s="42">
        <f t="shared" si="3"/>
        <v>0</v>
      </c>
      <c r="O50" s="598"/>
      <c r="P50" s="158"/>
      <c r="Q50" s="594"/>
      <c r="R50" s="689"/>
      <c r="S50" s="291">
        <f t="shared" si="0"/>
        <v>0</v>
      </c>
      <c r="T50" s="720"/>
    </row>
    <row r="51" spans="1:20" ht="12.75">
      <c r="A51" s="50"/>
      <c r="B51" s="51"/>
      <c r="C51" s="51"/>
      <c r="D51" s="52"/>
      <c r="E51" s="84"/>
      <c r="F51" s="54"/>
      <c r="G51" s="85"/>
      <c r="H51" s="55"/>
      <c r="I51" s="14" t="s">
        <v>186</v>
      </c>
      <c r="J51" s="21">
        <v>0</v>
      </c>
      <c r="K51" s="313">
        <v>0</v>
      </c>
      <c r="L51" s="313">
        <v>1</v>
      </c>
      <c r="M51" s="313"/>
      <c r="N51" s="42">
        <f t="shared" si="3"/>
        <v>0</v>
      </c>
      <c r="O51" s="598"/>
      <c r="P51" s="158"/>
      <c r="Q51" s="594"/>
      <c r="R51" s="689"/>
      <c r="S51" s="291">
        <f t="shared" si="0"/>
        <v>0</v>
      </c>
      <c r="T51" s="720"/>
    </row>
    <row r="52" spans="1:20" ht="12.75">
      <c r="A52" s="50"/>
      <c r="B52" s="51"/>
      <c r="C52" s="51"/>
      <c r="D52" s="52"/>
      <c r="E52" s="84"/>
      <c r="F52" s="54"/>
      <c r="G52" s="85"/>
      <c r="H52" s="55"/>
      <c r="I52" s="14" t="s">
        <v>187</v>
      </c>
      <c r="J52" s="21">
        <v>0</v>
      </c>
      <c r="K52" s="313">
        <v>0</v>
      </c>
      <c r="L52" s="313">
        <v>1</v>
      </c>
      <c r="M52" s="313"/>
      <c r="N52" s="42">
        <f t="shared" si="3"/>
        <v>0</v>
      </c>
      <c r="O52" s="598"/>
      <c r="P52" s="158"/>
      <c r="Q52" s="594"/>
      <c r="R52" s="689"/>
      <c r="S52" s="291">
        <f t="shared" si="0"/>
        <v>0</v>
      </c>
      <c r="T52" s="720"/>
    </row>
    <row r="53" spans="1:20" ht="12.75">
      <c r="A53" s="50"/>
      <c r="B53" s="51"/>
      <c r="C53" s="51"/>
      <c r="D53" s="52"/>
      <c r="E53" s="84"/>
      <c r="F53" s="54"/>
      <c r="G53" s="85"/>
      <c r="H53" s="55"/>
      <c r="I53" s="14" t="s">
        <v>188</v>
      </c>
      <c r="J53" s="21">
        <v>0</v>
      </c>
      <c r="K53" s="313">
        <v>0</v>
      </c>
      <c r="L53" s="313">
        <v>1</v>
      </c>
      <c r="M53" s="313"/>
      <c r="N53" s="42">
        <f t="shared" si="3"/>
        <v>0</v>
      </c>
      <c r="O53" s="598"/>
      <c r="P53" s="158"/>
      <c r="Q53" s="594"/>
      <c r="R53" s="689"/>
      <c r="S53" s="291">
        <f t="shared" si="0"/>
        <v>0</v>
      </c>
      <c r="T53" s="720"/>
    </row>
    <row r="54" spans="1:20" ht="12.75">
      <c r="A54" s="50"/>
      <c r="B54" s="51"/>
      <c r="C54" s="51"/>
      <c r="D54" s="52"/>
      <c r="E54" s="84"/>
      <c r="F54" s="54"/>
      <c r="G54" s="85"/>
      <c r="H54" s="55"/>
      <c r="I54" s="14" t="s">
        <v>189</v>
      </c>
      <c r="J54" s="21">
        <v>0</v>
      </c>
      <c r="K54" s="313">
        <v>0</v>
      </c>
      <c r="L54" s="313">
        <v>1</v>
      </c>
      <c r="M54" s="313"/>
      <c r="N54" s="42">
        <f t="shared" si="3"/>
        <v>0</v>
      </c>
      <c r="O54" s="598"/>
      <c r="P54" s="158"/>
      <c r="Q54" s="594"/>
      <c r="R54" s="689"/>
      <c r="S54" s="291">
        <f t="shared" si="0"/>
        <v>0</v>
      </c>
      <c r="T54" s="720"/>
    </row>
    <row r="55" spans="1:20" ht="12.75">
      <c r="A55" s="50"/>
      <c r="B55" s="51"/>
      <c r="C55" s="51"/>
      <c r="D55" s="52"/>
      <c r="E55" s="84"/>
      <c r="F55" s="54"/>
      <c r="G55" s="85"/>
      <c r="H55" s="55"/>
      <c r="I55" s="14" t="s">
        <v>187</v>
      </c>
      <c r="J55" s="21">
        <v>0</v>
      </c>
      <c r="K55" s="313">
        <v>0</v>
      </c>
      <c r="L55" s="313">
        <v>1</v>
      </c>
      <c r="M55" s="313"/>
      <c r="N55" s="42">
        <f t="shared" si="3"/>
        <v>0</v>
      </c>
      <c r="O55" s="598"/>
      <c r="P55" s="158"/>
      <c r="Q55" s="594"/>
      <c r="R55" s="689"/>
      <c r="S55" s="291">
        <f t="shared" si="0"/>
        <v>0</v>
      </c>
      <c r="T55" s="720"/>
    </row>
    <row r="56" spans="1:20" ht="12.75">
      <c r="A56" s="50"/>
      <c r="B56" s="51"/>
      <c r="C56" s="51"/>
      <c r="D56" s="52"/>
      <c r="E56" s="84"/>
      <c r="F56" s="54"/>
      <c r="G56" s="85"/>
      <c r="H56" s="55"/>
      <c r="I56" s="14" t="s">
        <v>190</v>
      </c>
      <c r="J56" s="21">
        <v>0</v>
      </c>
      <c r="K56" s="313">
        <v>0</v>
      </c>
      <c r="L56" s="313">
        <v>1</v>
      </c>
      <c r="M56" s="313"/>
      <c r="N56" s="42">
        <f t="shared" si="3"/>
        <v>0</v>
      </c>
      <c r="O56" s="598"/>
      <c r="P56" s="158"/>
      <c r="Q56" s="594"/>
      <c r="R56" s="689"/>
      <c r="S56" s="291">
        <f t="shared" si="0"/>
        <v>0</v>
      </c>
      <c r="T56" s="720"/>
    </row>
    <row r="57" spans="1:20" ht="12.75">
      <c r="A57" s="50"/>
      <c r="B57" s="51"/>
      <c r="C57" s="51"/>
      <c r="D57" s="52"/>
      <c r="E57" s="84"/>
      <c r="F57" s="54"/>
      <c r="G57" s="85"/>
      <c r="H57" s="55"/>
      <c r="I57" s="14" t="s">
        <v>187</v>
      </c>
      <c r="J57" s="21">
        <v>0</v>
      </c>
      <c r="K57" s="313">
        <v>0</v>
      </c>
      <c r="L57" s="313">
        <v>1</v>
      </c>
      <c r="M57" s="313"/>
      <c r="N57" s="42">
        <f t="shared" si="3"/>
        <v>0</v>
      </c>
      <c r="O57" s="598"/>
      <c r="P57" s="158"/>
      <c r="Q57" s="594"/>
      <c r="R57" s="689"/>
      <c r="S57" s="291">
        <f t="shared" si="0"/>
        <v>0</v>
      </c>
      <c r="T57" s="720"/>
    </row>
    <row r="58" spans="1:20" ht="17.25">
      <c r="A58" s="50"/>
      <c r="B58" s="51"/>
      <c r="C58" s="51"/>
      <c r="D58" s="52"/>
      <c r="E58" s="84"/>
      <c r="F58" s="54"/>
      <c r="G58" s="85"/>
      <c r="H58" s="55"/>
      <c r="I58" s="15" t="s">
        <v>80</v>
      </c>
      <c r="J58" s="21">
        <v>0</v>
      </c>
      <c r="K58" s="313">
        <v>0</v>
      </c>
      <c r="L58" s="313">
        <v>1</v>
      </c>
      <c r="M58" s="313"/>
      <c r="N58" s="42">
        <f t="shared" si="3"/>
        <v>0</v>
      </c>
      <c r="O58" s="598"/>
      <c r="P58" s="158"/>
      <c r="Q58" s="594"/>
      <c r="R58" s="689"/>
      <c r="S58" s="291">
        <f t="shared" si="0"/>
        <v>0</v>
      </c>
      <c r="T58" s="720"/>
    </row>
    <row r="59" spans="1:20" ht="12.75">
      <c r="A59" s="50"/>
      <c r="B59" s="51"/>
      <c r="C59" s="51"/>
      <c r="D59" s="52"/>
      <c r="E59" s="84"/>
      <c r="F59" s="54"/>
      <c r="G59" s="85"/>
      <c r="H59" s="55"/>
      <c r="I59" s="14" t="s">
        <v>82</v>
      </c>
      <c r="J59" s="21">
        <v>0</v>
      </c>
      <c r="K59" s="313">
        <v>0</v>
      </c>
      <c r="L59" s="313">
        <v>1</v>
      </c>
      <c r="M59" s="313"/>
      <c r="N59" s="42">
        <f t="shared" si="3"/>
        <v>0</v>
      </c>
      <c r="O59" s="598"/>
      <c r="P59" s="158"/>
      <c r="Q59" s="594"/>
      <c r="R59" s="689"/>
      <c r="S59" s="291">
        <f t="shared" si="0"/>
        <v>0</v>
      </c>
      <c r="T59" s="720"/>
    </row>
    <row r="60" spans="1:20" ht="12.75">
      <c r="A60" s="50"/>
      <c r="B60" s="51"/>
      <c r="C60" s="51"/>
      <c r="D60" s="52"/>
      <c r="E60" s="84"/>
      <c r="F60" s="54"/>
      <c r="G60" s="85"/>
      <c r="H60" s="55"/>
      <c r="I60" s="14" t="s">
        <v>191</v>
      </c>
      <c r="J60" s="21">
        <v>0</v>
      </c>
      <c r="K60" s="313">
        <v>0</v>
      </c>
      <c r="L60" s="313">
        <v>1</v>
      </c>
      <c r="M60" s="313"/>
      <c r="N60" s="42">
        <f t="shared" si="3"/>
        <v>0</v>
      </c>
      <c r="O60" s="598"/>
      <c r="P60" s="158"/>
      <c r="Q60" s="594"/>
      <c r="R60" s="689"/>
      <c r="S60" s="291">
        <f t="shared" si="0"/>
        <v>0</v>
      </c>
      <c r="T60" s="720"/>
    </row>
    <row r="61" spans="1:20" ht="12.75">
      <c r="A61" s="50"/>
      <c r="B61" s="51"/>
      <c r="C61" s="51"/>
      <c r="D61" s="52"/>
      <c r="E61" s="84"/>
      <c r="F61" s="54"/>
      <c r="G61" s="85"/>
      <c r="H61" s="55"/>
      <c r="I61" s="14" t="s">
        <v>81</v>
      </c>
      <c r="J61" s="21">
        <v>0</v>
      </c>
      <c r="K61" s="313">
        <v>0</v>
      </c>
      <c r="L61" s="313">
        <v>1</v>
      </c>
      <c r="M61" s="313"/>
      <c r="N61" s="42">
        <f t="shared" si="3"/>
        <v>0</v>
      </c>
      <c r="O61" s="598"/>
      <c r="P61" s="158"/>
      <c r="Q61" s="594"/>
      <c r="R61" s="689"/>
      <c r="S61" s="291">
        <f t="shared" si="0"/>
        <v>0</v>
      </c>
      <c r="T61" s="720"/>
    </row>
    <row r="62" spans="1:20" ht="12.75">
      <c r="A62" s="50"/>
      <c r="B62" s="51"/>
      <c r="C62" s="51"/>
      <c r="D62" s="52"/>
      <c r="E62" s="84"/>
      <c r="F62" s="54"/>
      <c r="G62" s="85"/>
      <c r="H62" s="55"/>
      <c r="I62" s="14" t="s">
        <v>82</v>
      </c>
      <c r="J62" s="21">
        <v>0</v>
      </c>
      <c r="K62" s="313">
        <v>0</v>
      </c>
      <c r="L62" s="313">
        <v>1</v>
      </c>
      <c r="M62" s="313"/>
      <c r="N62" s="42">
        <f t="shared" si="3"/>
        <v>0</v>
      </c>
      <c r="O62" s="598"/>
      <c r="P62" s="158"/>
      <c r="Q62" s="594"/>
      <c r="R62" s="689"/>
      <c r="S62" s="291">
        <f t="shared" si="0"/>
        <v>0</v>
      </c>
      <c r="T62" s="720"/>
    </row>
    <row r="63" spans="1:20" ht="12.75">
      <c r="A63" s="50"/>
      <c r="B63" s="51"/>
      <c r="C63" s="51"/>
      <c r="D63" s="52"/>
      <c r="E63" s="84"/>
      <c r="F63" s="54"/>
      <c r="G63" s="85"/>
      <c r="H63" s="55"/>
      <c r="I63" s="14" t="s">
        <v>283</v>
      </c>
      <c r="J63" s="21">
        <v>0</v>
      </c>
      <c r="K63" s="313">
        <v>0</v>
      </c>
      <c r="L63" s="313">
        <v>1</v>
      </c>
      <c r="M63" s="313"/>
      <c r="N63" s="42">
        <f t="shared" si="3"/>
        <v>0</v>
      </c>
      <c r="O63" s="598"/>
      <c r="P63" s="158"/>
      <c r="Q63" s="594"/>
      <c r="R63" s="689"/>
      <c r="S63" s="291">
        <f t="shared" si="0"/>
        <v>0</v>
      </c>
      <c r="T63" s="720"/>
    </row>
    <row r="64" spans="1:20" ht="12.75">
      <c r="A64" s="50"/>
      <c r="B64" s="51"/>
      <c r="C64" s="51"/>
      <c r="D64" s="52"/>
      <c r="E64" s="84"/>
      <c r="F64" s="54"/>
      <c r="G64" s="85"/>
      <c r="H64" s="55"/>
      <c r="I64" s="14" t="s">
        <v>83</v>
      </c>
      <c r="J64" s="21">
        <v>0</v>
      </c>
      <c r="K64" s="313">
        <v>0</v>
      </c>
      <c r="L64" s="313">
        <v>1</v>
      </c>
      <c r="M64" s="313"/>
      <c r="N64" s="42">
        <f t="shared" si="3"/>
        <v>0</v>
      </c>
      <c r="O64" s="598"/>
      <c r="P64" s="158"/>
      <c r="Q64" s="594"/>
      <c r="R64" s="689"/>
      <c r="S64" s="291">
        <f t="shared" si="0"/>
        <v>0</v>
      </c>
      <c r="T64" s="720"/>
    </row>
    <row r="65" spans="1:20" ht="17.25">
      <c r="A65" s="177"/>
      <c r="B65" s="178"/>
      <c r="C65" s="178"/>
      <c r="D65" s="179"/>
      <c r="E65" s="201"/>
      <c r="F65" s="181"/>
      <c r="G65" s="202"/>
      <c r="H65" s="182"/>
      <c r="I65" s="183" t="s">
        <v>163</v>
      </c>
      <c r="J65" s="311">
        <v>150</v>
      </c>
      <c r="K65" s="311">
        <v>234.91</v>
      </c>
      <c r="L65" s="311">
        <v>3.5534</v>
      </c>
      <c r="M65" s="311">
        <v>1.04</v>
      </c>
      <c r="N65" s="203">
        <f>J65*K65*L65*M65</f>
        <v>130217.75426399999</v>
      </c>
      <c r="O65" s="598">
        <v>36</v>
      </c>
      <c r="P65" s="604">
        <f>K65*L65*O65*M65</f>
        <v>31252.26102336</v>
      </c>
      <c r="Q65" s="594"/>
      <c r="R65" s="689">
        <v>48</v>
      </c>
      <c r="S65" s="291">
        <f t="shared" si="0"/>
        <v>84</v>
      </c>
      <c r="T65" s="720"/>
    </row>
    <row r="66" spans="1:20" ht="12.75">
      <c r="A66" s="50"/>
      <c r="B66" s="51"/>
      <c r="C66" s="51"/>
      <c r="D66" s="52"/>
      <c r="E66" s="84"/>
      <c r="F66" s="54"/>
      <c r="G66" s="85"/>
      <c r="H66" s="55"/>
      <c r="I66" s="14" t="s">
        <v>192</v>
      </c>
      <c r="J66" s="21">
        <v>0</v>
      </c>
      <c r="K66" s="313">
        <v>0</v>
      </c>
      <c r="L66" s="313">
        <v>1</v>
      </c>
      <c r="M66" s="313"/>
      <c r="N66" s="42">
        <f t="shared" si="3"/>
        <v>0</v>
      </c>
      <c r="O66" s="598"/>
      <c r="P66" s="158"/>
      <c r="Q66" s="594"/>
      <c r="R66" s="689"/>
      <c r="S66" s="291">
        <f t="shared" si="0"/>
        <v>0</v>
      </c>
      <c r="T66" s="720"/>
    </row>
    <row r="67" spans="1:20" ht="12.75">
      <c r="A67" s="50"/>
      <c r="B67" s="51"/>
      <c r="C67" s="51"/>
      <c r="D67" s="52"/>
      <c r="E67" s="84"/>
      <c r="F67" s="54"/>
      <c r="G67" s="85"/>
      <c r="H67" s="55"/>
      <c r="I67" s="14" t="s">
        <v>193</v>
      </c>
      <c r="J67" s="21">
        <v>0</v>
      </c>
      <c r="K67" s="313">
        <v>0</v>
      </c>
      <c r="L67" s="313">
        <v>1</v>
      </c>
      <c r="M67" s="313"/>
      <c r="N67" s="42">
        <f t="shared" si="3"/>
        <v>0</v>
      </c>
      <c r="O67" s="598"/>
      <c r="P67" s="158"/>
      <c r="Q67" s="594"/>
      <c r="R67" s="689"/>
      <c r="S67" s="291">
        <f aca="true" t="shared" si="4" ref="S67:S130">O67+R67</f>
        <v>0</v>
      </c>
      <c r="T67" s="720"/>
    </row>
    <row r="68" spans="1:20" ht="12.75">
      <c r="A68" s="50"/>
      <c r="B68" s="51"/>
      <c r="C68" s="51"/>
      <c r="D68" s="52"/>
      <c r="E68" s="84"/>
      <c r="F68" s="54"/>
      <c r="G68" s="85"/>
      <c r="H68" s="55"/>
      <c r="I68" s="14" t="s">
        <v>194</v>
      </c>
      <c r="J68" s="21">
        <v>0</v>
      </c>
      <c r="K68" s="313">
        <v>0</v>
      </c>
      <c r="L68" s="313">
        <v>1</v>
      </c>
      <c r="M68" s="313"/>
      <c r="N68" s="42">
        <f t="shared" si="3"/>
        <v>0</v>
      </c>
      <c r="O68" s="598"/>
      <c r="P68" s="158"/>
      <c r="Q68" s="594"/>
      <c r="R68" s="689"/>
      <c r="S68" s="291">
        <f t="shared" si="4"/>
        <v>0</v>
      </c>
      <c r="T68" s="720"/>
    </row>
    <row r="69" spans="1:20" ht="50.25">
      <c r="A69" s="50"/>
      <c r="B69" s="51"/>
      <c r="C69" s="51"/>
      <c r="D69" s="52"/>
      <c r="E69" s="84"/>
      <c r="F69" s="54"/>
      <c r="G69" s="85"/>
      <c r="H69" s="55"/>
      <c r="I69" s="15" t="s">
        <v>84</v>
      </c>
      <c r="J69" s="21">
        <v>0</v>
      </c>
      <c r="K69" s="313">
        <v>0</v>
      </c>
      <c r="L69" s="313">
        <v>1</v>
      </c>
      <c r="M69" s="313"/>
      <c r="N69" s="42">
        <f t="shared" si="3"/>
        <v>0</v>
      </c>
      <c r="O69" s="598"/>
      <c r="P69" s="158"/>
      <c r="Q69" s="594"/>
      <c r="R69" s="689"/>
      <c r="S69" s="291">
        <f t="shared" si="4"/>
        <v>0</v>
      </c>
      <c r="T69" s="720"/>
    </row>
    <row r="70" spans="1:20" ht="12.75">
      <c r="A70" s="50"/>
      <c r="B70" s="51"/>
      <c r="C70" s="51"/>
      <c r="D70" s="52"/>
      <c r="E70" s="84"/>
      <c r="F70" s="54"/>
      <c r="G70" s="85"/>
      <c r="H70" s="55"/>
      <c r="I70" s="14" t="s">
        <v>195</v>
      </c>
      <c r="J70" s="21">
        <v>0</v>
      </c>
      <c r="K70" s="313">
        <v>0</v>
      </c>
      <c r="L70" s="313">
        <v>1</v>
      </c>
      <c r="M70" s="313"/>
      <c r="N70" s="42">
        <f t="shared" si="3"/>
        <v>0</v>
      </c>
      <c r="O70" s="598"/>
      <c r="P70" s="158"/>
      <c r="Q70" s="594"/>
      <c r="R70" s="689"/>
      <c r="S70" s="291">
        <f t="shared" si="4"/>
        <v>0</v>
      </c>
      <c r="T70" s="720"/>
    </row>
    <row r="71" spans="1:20" ht="12.75">
      <c r="A71" s="50"/>
      <c r="B71" s="51"/>
      <c r="C71" s="51"/>
      <c r="D71" s="52"/>
      <c r="E71" s="84"/>
      <c r="F71" s="54"/>
      <c r="G71" s="85"/>
      <c r="H71" s="55"/>
      <c r="I71" s="14" t="s">
        <v>196</v>
      </c>
      <c r="J71" s="21">
        <v>0</v>
      </c>
      <c r="K71" s="313">
        <v>0</v>
      </c>
      <c r="L71" s="313">
        <v>1</v>
      </c>
      <c r="M71" s="313"/>
      <c r="N71" s="42">
        <f t="shared" si="3"/>
        <v>0</v>
      </c>
      <c r="O71" s="598"/>
      <c r="P71" s="158"/>
      <c r="Q71" s="594"/>
      <c r="R71" s="689"/>
      <c r="S71" s="291">
        <f t="shared" si="4"/>
        <v>0</v>
      </c>
      <c r="T71" s="720"/>
    </row>
    <row r="72" spans="1:20" ht="12.75">
      <c r="A72" s="50"/>
      <c r="B72" s="51"/>
      <c r="C72" s="51"/>
      <c r="D72" s="52"/>
      <c r="E72" s="84"/>
      <c r="F72" s="54"/>
      <c r="G72" s="85"/>
      <c r="H72" s="55"/>
      <c r="I72" s="14" t="s">
        <v>197</v>
      </c>
      <c r="J72" s="21">
        <v>0</v>
      </c>
      <c r="K72" s="313">
        <v>0</v>
      </c>
      <c r="L72" s="313">
        <v>1</v>
      </c>
      <c r="M72" s="313"/>
      <c r="N72" s="42">
        <f t="shared" si="3"/>
        <v>0</v>
      </c>
      <c r="O72" s="598"/>
      <c r="P72" s="158"/>
      <c r="Q72" s="594"/>
      <c r="R72" s="689"/>
      <c r="S72" s="291">
        <f t="shared" si="4"/>
        <v>0</v>
      </c>
      <c r="T72" s="720"/>
    </row>
    <row r="73" spans="1:20" ht="12.75">
      <c r="A73" s="50"/>
      <c r="B73" s="51"/>
      <c r="C73" s="51"/>
      <c r="D73" s="52"/>
      <c r="E73" s="84"/>
      <c r="F73" s="54"/>
      <c r="G73" s="85"/>
      <c r="H73" s="55"/>
      <c r="I73" s="14" t="s">
        <v>198</v>
      </c>
      <c r="J73" s="21">
        <v>0</v>
      </c>
      <c r="K73" s="313">
        <v>0</v>
      </c>
      <c r="L73" s="313">
        <v>1</v>
      </c>
      <c r="M73" s="313"/>
      <c r="N73" s="42">
        <f t="shared" si="3"/>
        <v>0</v>
      </c>
      <c r="O73" s="598"/>
      <c r="P73" s="158"/>
      <c r="Q73" s="594"/>
      <c r="R73" s="689"/>
      <c r="S73" s="291">
        <f t="shared" si="4"/>
        <v>0</v>
      </c>
      <c r="T73" s="720"/>
    </row>
    <row r="74" spans="1:20" ht="12.75">
      <c r="A74" s="50"/>
      <c r="B74" s="51"/>
      <c r="C74" s="51"/>
      <c r="D74" s="52"/>
      <c r="E74" s="84"/>
      <c r="F74" s="54"/>
      <c r="G74" s="85"/>
      <c r="H74" s="55"/>
      <c r="I74" s="14" t="s">
        <v>199</v>
      </c>
      <c r="J74" s="21">
        <v>0</v>
      </c>
      <c r="K74" s="313">
        <v>0</v>
      </c>
      <c r="L74" s="313">
        <v>1</v>
      </c>
      <c r="M74" s="313"/>
      <c r="N74" s="42">
        <f t="shared" si="3"/>
        <v>0</v>
      </c>
      <c r="O74" s="598"/>
      <c r="P74" s="158"/>
      <c r="Q74" s="594"/>
      <c r="R74" s="689"/>
      <c r="S74" s="291">
        <f t="shared" si="4"/>
        <v>0</v>
      </c>
      <c r="T74" s="720"/>
    </row>
    <row r="75" spans="1:20" ht="12.75">
      <c r="A75" s="50"/>
      <c r="B75" s="51"/>
      <c r="C75" s="51"/>
      <c r="D75" s="52"/>
      <c r="E75" s="84"/>
      <c r="F75" s="54"/>
      <c r="G75" s="85"/>
      <c r="H75" s="55"/>
      <c r="I75" s="14" t="s">
        <v>200</v>
      </c>
      <c r="J75" s="21">
        <v>0</v>
      </c>
      <c r="K75" s="313">
        <v>0</v>
      </c>
      <c r="L75" s="313">
        <v>1</v>
      </c>
      <c r="M75" s="313"/>
      <c r="N75" s="42">
        <f t="shared" si="3"/>
        <v>0</v>
      </c>
      <c r="O75" s="598"/>
      <c r="P75" s="158"/>
      <c r="Q75" s="594"/>
      <c r="R75" s="689"/>
      <c r="S75" s="291">
        <f t="shared" si="4"/>
        <v>0</v>
      </c>
      <c r="T75" s="720"/>
    </row>
    <row r="76" spans="1:20" ht="12.75">
      <c r="A76" s="50"/>
      <c r="B76" s="51"/>
      <c r="C76" s="51"/>
      <c r="D76" s="52"/>
      <c r="E76" s="84"/>
      <c r="F76" s="54"/>
      <c r="G76" s="85"/>
      <c r="H76" s="55"/>
      <c r="I76" s="14" t="s">
        <v>201</v>
      </c>
      <c r="J76" s="21">
        <v>0</v>
      </c>
      <c r="K76" s="313">
        <v>0</v>
      </c>
      <c r="L76" s="313">
        <v>1</v>
      </c>
      <c r="M76" s="313"/>
      <c r="N76" s="42">
        <f t="shared" si="3"/>
        <v>0</v>
      </c>
      <c r="O76" s="598"/>
      <c r="P76" s="158"/>
      <c r="Q76" s="594"/>
      <c r="R76" s="689"/>
      <c r="S76" s="291">
        <f t="shared" si="4"/>
        <v>0</v>
      </c>
      <c r="T76" s="720"/>
    </row>
    <row r="77" spans="1:20" ht="12.75">
      <c r="A77" s="50"/>
      <c r="B77" s="51"/>
      <c r="C77" s="51"/>
      <c r="D77" s="52"/>
      <c r="E77" s="84"/>
      <c r="F77" s="54"/>
      <c r="G77" s="85"/>
      <c r="H77" s="55"/>
      <c r="I77" s="14" t="s">
        <v>85</v>
      </c>
      <c r="J77" s="21">
        <v>0</v>
      </c>
      <c r="K77" s="313">
        <v>0</v>
      </c>
      <c r="L77" s="313">
        <v>1</v>
      </c>
      <c r="M77" s="313"/>
      <c r="N77" s="42">
        <f t="shared" si="3"/>
        <v>0</v>
      </c>
      <c r="O77" s="598"/>
      <c r="P77" s="158"/>
      <c r="Q77" s="594"/>
      <c r="R77" s="689"/>
      <c r="S77" s="291">
        <f t="shared" si="4"/>
        <v>0</v>
      </c>
      <c r="T77" s="720"/>
    </row>
    <row r="78" spans="1:20" ht="12.75">
      <c r="A78" s="50"/>
      <c r="B78" s="51"/>
      <c r="C78" s="51"/>
      <c r="D78" s="52"/>
      <c r="E78" s="84"/>
      <c r="F78" s="54"/>
      <c r="G78" s="85"/>
      <c r="H78" s="55"/>
      <c r="I78" s="14" t="s">
        <v>86</v>
      </c>
      <c r="J78" s="21">
        <v>0</v>
      </c>
      <c r="K78" s="313">
        <v>0</v>
      </c>
      <c r="L78" s="313">
        <v>1</v>
      </c>
      <c r="M78" s="313"/>
      <c r="N78" s="42">
        <f t="shared" si="3"/>
        <v>0</v>
      </c>
      <c r="O78" s="598"/>
      <c r="P78" s="158"/>
      <c r="Q78" s="594"/>
      <c r="R78" s="689"/>
      <c r="S78" s="291">
        <f t="shared" si="4"/>
        <v>0</v>
      </c>
      <c r="T78" s="720"/>
    </row>
    <row r="79" spans="1:20" ht="12.75">
      <c r="A79" s="50"/>
      <c r="B79" s="51"/>
      <c r="C79" s="51"/>
      <c r="D79" s="52"/>
      <c r="E79" s="84"/>
      <c r="F79" s="54"/>
      <c r="G79" s="85"/>
      <c r="H79" s="55"/>
      <c r="I79" s="14" t="s">
        <v>202</v>
      </c>
      <c r="J79" s="21">
        <v>0</v>
      </c>
      <c r="K79" s="313">
        <v>0</v>
      </c>
      <c r="L79" s="313">
        <v>1</v>
      </c>
      <c r="M79" s="313"/>
      <c r="N79" s="42">
        <f t="shared" si="3"/>
        <v>0</v>
      </c>
      <c r="O79" s="598"/>
      <c r="P79" s="158"/>
      <c r="Q79" s="594"/>
      <c r="R79" s="689"/>
      <c r="S79" s="291">
        <f t="shared" si="4"/>
        <v>0</v>
      </c>
      <c r="T79" s="720"/>
    </row>
    <row r="80" spans="1:20" ht="12.75">
      <c r="A80" s="50"/>
      <c r="B80" s="51"/>
      <c r="C80" s="51"/>
      <c r="D80" s="52"/>
      <c r="E80" s="84"/>
      <c r="F80" s="54"/>
      <c r="G80" s="85"/>
      <c r="H80" s="55"/>
      <c r="I80" s="14" t="s">
        <v>203</v>
      </c>
      <c r="J80" s="21">
        <v>0</v>
      </c>
      <c r="K80" s="313">
        <v>0</v>
      </c>
      <c r="L80" s="313">
        <v>1</v>
      </c>
      <c r="M80" s="313"/>
      <c r="N80" s="42">
        <f t="shared" si="3"/>
        <v>0</v>
      </c>
      <c r="O80" s="598"/>
      <c r="P80" s="158"/>
      <c r="Q80" s="594"/>
      <c r="R80" s="689"/>
      <c r="S80" s="291">
        <f t="shared" si="4"/>
        <v>0</v>
      </c>
      <c r="T80" s="720"/>
    </row>
    <row r="81" spans="1:20" ht="12.75">
      <c r="A81" s="50"/>
      <c r="B81" s="51"/>
      <c r="C81" s="51"/>
      <c r="D81" s="52"/>
      <c r="E81" s="84"/>
      <c r="F81" s="54"/>
      <c r="G81" s="85"/>
      <c r="H81" s="55"/>
      <c r="I81" s="14" t="s">
        <v>204</v>
      </c>
      <c r="J81" s="21">
        <v>0</v>
      </c>
      <c r="K81" s="313">
        <v>0</v>
      </c>
      <c r="L81" s="313">
        <v>1</v>
      </c>
      <c r="M81" s="313"/>
      <c r="N81" s="42">
        <f t="shared" si="3"/>
        <v>0</v>
      </c>
      <c r="O81" s="598"/>
      <c r="P81" s="158"/>
      <c r="Q81" s="594"/>
      <c r="R81" s="689"/>
      <c r="S81" s="291">
        <f t="shared" si="4"/>
        <v>0</v>
      </c>
      <c r="T81" s="720"/>
    </row>
    <row r="82" spans="1:20" ht="12.75">
      <c r="A82" s="50"/>
      <c r="B82" s="51"/>
      <c r="C82" s="51"/>
      <c r="D82" s="52"/>
      <c r="E82" s="84"/>
      <c r="F82" s="54"/>
      <c r="G82" s="85"/>
      <c r="H82" s="55"/>
      <c r="I82" s="14" t="s">
        <v>205</v>
      </c>
      <c r="J82" s="21">
        <v>0</v>
      </c>
      <c r="K82" s="313">
        <v>0</v>
      </c>
      <c r="L82" s="313">
        <v>1</v>
      </c>
      <c r="M82" s="313"/>
      <c r="N82" s="42">
        <f t="shared" si="3"/>
        <v>0</v>
      </c>
      <c r="O82" s="598"/>
      <c r="P82" s="158"/>
      <c r="Q82" s="594"/>
      <c r="R82" s="689"/>
      <c r="S82" s="291">
        <f t="shared" si="4"/>
        <v>0</v>
      </c>
      <c r="T82" s="720"/>
    </row>
    <row r="83" spans="1:20" ht="12.75">
      <c r="A83" s="50"/>
      <c r="B83" s="51"/>
      <c r="C83" s="51"/>
      <c r="D83" s="52"/>
      <c r="E83" s="84"/>
      <c r="F83" s="54"/>
      <c r="G83" s="85"/>
      <c r="H83" s="55"/>
      <c r="I83" s="14" t="s">
        <v>87</v>
      </c>
      <c r="J83" s="21">
        <v>0</v>
      </c>
      <c r="K83" s="313">
        <v>0</v>
      </c>
      <c r="L83" s="313">
        <v>1</v>
      </c>
      <c r="M83" s="313"/>
      <c r="N83" s="42">
        <f t="shared" si="3"/>
        <v>0</v>
      </c>
      <c r="O83" s="598"/>
      <c r="P83" s="158"/>
      <c r="Q83" s="594"/>
      <c r="R83" s="689"/>
      <c r="S83" s="291">
        <f t="shared" si="4"/>
        <v>0</v>
      </c>
      <c r="T83" s="720"/>
    </row>
    <row r="84" spans="1:20" ht="12.75">
      <c r="A84" s="50"/>
      <c r="B84" s="51"/>
      <c r="C84" s="51"/>
      <c r="D84" s="52"/>
      <c r="E84" s="84"/>
      <c r="F84" s="54"/>
      <c r="G84" s="85"/>
      <c r="H84" s="55"/>
      <c r="I84" s="14" t="s">
        <v>86</v>
      </c>
      <c r="J84" s="21">
        <v>0</v>
      </c>
      <c r="K84" s="313">
        <v>0</v>
      </c>
      <c r="L84" s="313">
        <v>1</v>
      </c>
      <c r="M84" s="313"/>
      <c r="N84" s="42">
        <f t="shared" si="3"/>
        <v>0</v>
      </c>
      <c r="O84" s="598"/>
      <c r="P84" s="158"/>
      <c r="Q84" s="594"/>
      <c r="R84" s="689"/>
      <c r="S84" s="291">
        <f t="shared" si="4"/>
        <v>0</v>
      </c>
      <c r="T84" s="720"/>
    </row>
    <row r="85" spans="1:20" ht="12.75">
      <c r="A85" s="50"/>
      <c r="B85" s="51"/>
      <c r="C85" s="51"/>
      <c r="D85" s="52"/>
      <c r="E85" s="84"/>
      <c r="F85" s="54"/>
      <c r="G85" s="85"/>
      <c r="H85" s="55"/>
      <c r="I85" s="14" t="s">
        <v>88</v>
      </c>
      <c r="J85" s="21">
        <v>0</v>
      </c>
      <c r="K85" s="313">
        <v>0</v>
      </c>
      <c r="L85" s="313">
        <v>1</v>
      </c>
      <c r="M85" s="313"/>
      <c r="N85" s="42">
        <f t="shared" si="3"/>
        <v>0</v>
      </c>
      <c r="O85" s="598"/>
      <c r="P85" s="158"/>
      <c r="Q85" s="594"/>
      <c r="R85" s="689"/>
      <c r="S85" s="291">
        <f t="shared" si="4"/>
        <v>0</v>
      </c>
      <c r="T85" s="720"/>
    </row>
    <row r="86" spans="1:20" ht="12.75">
      <c r="A86" s="50"/>
      <c r="B86" s="51"/>
      <c r="C86" s="51"/>
      <c r="D86" s="52"/>
      <c r="E86" s="84"/>
      <c r="F86" s="54"/>
      <c r="G86" s="85"/>
      <c r="H86" s="55"/>
      <c r="I86" s="14" t="s">
        <v>206</v>
      </c>
      <c r="J86" s="21">
        <v>0</v>
      </c>
      <c r="K86" s="313">
        <v>0</v>
      </c>
      <c r="L86" s="313">
        <v>1</v>
      </c>
      <c r="M86" s="313"/>
      <c r="N86" s="42">
        <f t="shared" si="3"/>
        <v>0</v>
      </c>
      <c r="O86" s="598"/>
      <c r="P86" s="158"/>
      <c r="Q86" s="594"/>
      <c r="R86" s="689"/>
      <c r="S86" s="291">
        <f t="shared" si="4"/>
        <v>0</v>
      </c>
      <c r="T86" s="720"/>
    </row>
    <row r="87" spans="1:20" ht="17.25">
      <c r="A87" s="50"/>
      <c r="B87" s="51"/>
      <c r="C87" s="51"/>
      <c r="D87" s="52"/>
      <c r="E87" s="84"/>
      <c r="F87" s="54"/>
      <c r="G87" s="85"/>
      <c r="H87" s="55"/>
      <c r="I87" s="15" t="s">
        <v>89</v>
      </c>
      <c r="J87" s="21">
        <v>0</v>
      </c>
      <c r="K87" s="313">
        <v>0</v>
      </c>
      <c r="L87" s="313">
        <v>1</v>
      </c>
      <c r="M87" s="313"/>
      <c r="N87" s="42">
        <f t="shared" si="3"/>
        <v>0</v>
      </c>
      <c r="O87" s="598"/>
      <c r="P87" s="158"/>
      <c r="Q87" s="594"/>
      <c r="R87" s="689"/>
      <c r="S87" s="291">
        <f t="shared" si="4"/>
        <v>0</v>
      </c>
      <c r="T87" s="720"/>
    </row>
    <row r="88" spans="1:20" ht="17.25">
      <c r="A88" s="50"/>
      <c r="B88" s="51"/>
      <c r="C88" s="51"/>
      <c r="D88" s="52"/>
      <c r="E88" s="84"/>
      <c r="F88" s="54"/>
      <c r="G88" s="85"/>
      <c r="H88" s="55"/>
      <c r="I88" s="15" t="s">
        <v>90</v>
      </c>
      <c r="J88" s="21">
        <v>0</v>
      </c>
      <c r="K88" s="313">
        <v>0</v>
      </c>
      <c r="L88" s="313">
        <v>1</v>
      </c>
      <c r="M88" s="313"/>
      <c r="N88" s="42">
        <f t="shared" si="3"/>
        <v>0</v>
      </c>
      <c r="O88" s="598"/>
      <c r="P88" s="158"/>
      <c r="Q88" s="594"/>
      <c r="R88" s="689"/>
      <c r="S88" s="291">
        <f t="shared" si="4"/>
        <v>0</v>
      </c>
      <c r="T88" s="720"/>
    </row>
    <row r="89" spans="1:20" ht="17.25">
      <c r="A89" s="50"/>
      <c r="B89" s="51"/>
      <c r="C89" s="51"/>
      <c r="D89" s="52"/>
      <c r="E89" s="84"/>
      <c r="F89" s="54"/>
      <c r="G89" s="85"/>
      <c r="H89" s="55"/>
      <c r="I89" s="15" t="s">
        <v>91</v>
      </c>
      <c r="J89" s="21">
        <v>0</v>
      </c>
      <c r="K89" s="313">
        <v>0</v>
      </c>
      <c r="L89" s="313">
        <v>1</v>
      </c>
      <c r="M89" s="313"/>
      <c r="N89" s="42">
        <f t="shared" si="3"/>
        <v>0</v>
      </c>
      <c r="O89" s="598"/>
      <c r="P89" s="158"/>
      <c r="Q89" s="594"/>
      <c r="R89" s="689"/>
      <c r="S89" s="291">
        <f t="shared" si="4"/>
        <v>0</v>
      </c>
      <c r="T89" s="720"/>
    </row>
    <row r="90" spans="1:20" ht="12.75">
      <c r="A90" s="50"/>
      <c r="B90" s="51"/>
      <c r="C90" s="51"/>
      <c r="D90" s="52"/>
      <c r="E90" s="84"/>
      <c r="F90" s="54"/>
      <c r="G90" s="85"/>
      <c r="H90" s="55"/>
      <c r="I90" s="14" t="s">
        <v>92</v>
      </c>
      <c r="J90" s="21">
        <v>0</v>
      </c>
      <c r="K90" s="313">
        <v>0</v>
      </c>
      <c r="L90" s="313">
        <v>1</v>
      </c>
      <c r="M90" s="313"/>
      <c r="N90" s="42">
        <f t="shared" si="3"/>
        <v>0</v>
      </c>
      <c r="O90" s="598"/>
      <c r="P90" s="158"/>
      <c r="Q90" s="594"/>
      <c r="R90" s="689"/>
      <c r="S90" s="291">
        <f t="shared" si="4"/>
        <v>0</v>
      </c>
      <c r="T90" s="720"/>
    </row>
    <row r="91" spans="1:20" ht="12.75">
      <c r="A91" s="50"/>
      <c r="B91" s="51"/>
      <c r="C91" s="51"/>
      <c r="D91" s="52"/>
      <c r="E91" s="84"/>
      <c r="F91" s="54"/>
      <c r="G91" s="85"/>
      <c r="H91" s="55"/>
      <c r="I91" s="14" t="s">
        <v>93</v>
      </c>
      <c r="J91" s="21">
        <v>0</v>
      </c>
      <c r="K91" s="313">
        <v>0</v>
      </c>
      <c r="L91" s="313">
        <v>1</v>
      </c>
      <c r="M91" s="313"/>
      <c r="N91" s="42">
        <f t="shared" si="3"/>
        <v>0</v>
      </c>
      <c r="O91" s="598"/>
      <c r="P91" s="158"/>
      <c r="Q91" s="594"/>
      <c r="R91" s="689"/>
      <c r="S91" s="291">
        <f t="shared" si="4"/>
        <v>0</v>
      </c>
      <c r="T91" s="720"/>
    </row>
    <row r="92" spans="1:20" ht="12.75">
      <c r="A92" s="50"/>
      <c r="B92" s="51"/>
      <c r="C92" s="51"/>
      <c r="D92" s="52"/>
      <c r="E92" s="84"/>
      <c r="F92" s="54"/>
      <c r="G92" s="85"/>
      <c r="H92" s="55"/>
      <c r="I92" s="14" t="s">
        <v>94</v>
      </c>
      <c r="J92" s="21">
        <v>0</v>
      </c>
      <c r="K92" s="313">
        <v>0</v>
      </c>
      <c r="L92" s="313">
        <v>1</v>
      </c>
      <c r="M92" s="313"/>
      <c r="N92" s="42">
        <f t="shared" si="3"/>
        <v>0</v>
      </c>
      <c r="O92" s="598"/>
      <c r="P92" s="158"/>
      <c r="Q92" s="594"/>
      <c r="R92" s="689"/>
      <c r="S92" s="291">
        <f t="shared" si="4"/>
        <v>0</v>
      </c>
      <c r="T92" s="720"/>
    </row>
    <row r="93" spans="1:20" ht="12.75">
      <c r="A93" s="50"/>
      <c r="B93" s="51"/>
      <c r="C93" s="51"/>
      <c r="D93" s="52"/>
      <c r="E93" s="84"/>
      <c r="F93" s="54"/>
      <c r="G93" s="85"/>
      <c r="H93" s="55"/>
      <c r="I93" s="14" t="s">
        <v>95</v>
      </c>
      <c r="J93" s="21">
        <v>0</v>
      </c>
      <c r="K93" s="313">
        <v>0</v>
      </c>
      <c r="L93" s="313">
        <v>1</v>
      </c>
      <c r="M93" s="313"/>
      <c r="N93" s="42">
        <f t="shared" si="3"/>
        <v>0</v>
      </c>
      <c r="O93" s="598"/>
      <c r="P93" s="158"/>
      <c r="Q93" s="594"/>
      <c r="R93" s="689"/>
      <c r="S93" s="291">
        <f t="shared" si="4"/>
        <v>0</v>
      </c>
      <c r="T93" s="720"/>
    </row>
    <row r="94" spans="1:20" ht="12.75">
      <c r="A94" s="50"/>
      <c r="B94" s="51"/>
      <c r="C94" s="51"/>
      <c r="D94" s="52"/>
      <c r="E94" s="84"/>
      <c r="F94" s="54"/>
      <c r="G94" s="85"/>
      <c r="H94" s="55"/>
      <c r="I94" s="14" t="s">
        <v>96</v>
      </c>
      <c r="J94" s="21">
        <v>0</v>
      </c>
      <c r="K94" s="313">
        <v>0</v>
      </c>
      <c r="L94" s="313">
        <v>1</v>
      </c>
      <c r="M94" s="313"/>
      <c r="N94" s="42">
        <f t="shared" si="3"/>
        <v>0</v>
      </c>
      <c r="O94" s="598"/>
      <c r="P94" s="158"/>
      <c r="Q94" s="594"/>
      <c r="R94" s="689"/>
      <c r="S94" s="291">
        <f t="shared" si="4"/>
        <v>0</v>
      </c>
      <c r="T94" s="720"/>
    </row>
    <row r="95" spans="1:20" ht="17.25">
      <c r="A95" s="50"/>
      <c r="B95" s="51"/>
      <c r="C95" s="51"/>
      <c r="D95" s="52"/>
      <c r="E95" s="84"/>
      <c r="F95" s="54"/>
      <c r="G95" s="85"/>
      <c r="H95" s="55"/>
      <c r="I95" s="15" t="s">
        <v>98</v>
      </c>
      <c r="J95" s="21">
        <v>0</v>
      </c>
      <c r="K95" s="313">
        <v>0</v>
      </c>
      <c r="L95" s="313">
        <v>1</v>
      </c>
      <c r="M95" s="313"/>
      <c r="N95" s="42">
        <f t="shared" si="3"/>
        <v>0</v>
      </c>
      <c r="O95" s="598"/>
      <c r="P95" s="158"/>
      <c r="Q95" s="594"/>
      <c r="R95" s="689"/>
      <c r="S95" s="291">
        <f t="shared" si="4"/>
        <v>0</v>
      </c>
      <c r="T95" s="720"/>
    </row>
    <row r="96" spans="1:20" ht="17.25">
      <c r="A96" s="50"/>
      <c r="B96" s="51"/>
      <c r="C96" s="51"/>
      <c r="D96" s="52"/>
      <c r="E96" s="84"/>
      <c r="F96" s="54"/>
      <c r="G96" s="85"/>
      <c r="H96" s="55"/>
      <c r="I96" s="15" t="s">
        <v>99</v>
      </c>
      <c r="J96" s="21">
        <v>0</v>
      </c>
      <c r="K96" s="313">
        <v>0</v>
      </c>
      <c r="L96" s="313">
        <v>1</v>
      </c>
      <c r="M96" s="313"/>
      <c r="N96" s="42">
        <f t="shared" si="3"/>
        <v>0</v>
      </c>
      <c r="O96" s="598"/>
      <c r="P96" s="158"/>
      <c r="Q96" s="594"/>
      <c r="R96" s="689"/>
      <c r="S96" s="291">
        <f t="shared" si="4"/>
        <v>0</v>
      </c>
      <c r="T96" s="720"/>
    </row>
    <row r="97" spans="1:20" ht="17.25">
      <c r="A97" s="50"/>
      <c r="B97" s="51"/>
      <c r="C97" s="51"/>
      <c r="D97" s="52"/>
      <c r="E97" s="84"/>
      <c r="F97" s="54"/>
      <c r="G97" s="85"/>
      <c r="H97" s="55"/>
      <c r="I97" s="15" t="s">
        <v>100</v>
      </c>
      <c r="J97" s="21">
        <v>0</v>
      </c>
      <c r="K97" s="313">
        <v>0</v>
      </c>
      <c r="L97" s="313">
        <v>1</v>
      </c>
      <c r="M97" s="313"/>
      <c r="N97" s="42">
        <f t="shared" si="3"/>
        <v>0</v>
      </c>
      <c r="O97" s="598"/>
      <c r="P97" s="158"/>
      <c r="Q97" s="594"/>
      <c r="R97" s="689"/>
      <c r="S97" s="291">
        <f t="shared" si="4"/>
        <v>0</v>
      </c>
      <c r="T97" s="720"/>
    </row>
    <row r="98" spans="1:20" ht="17.25">
      <c r="A98" s="50"/>
      <c r="B98" s="51"/>
      <c r="C98" s="51"/>
      <c r="D98" s="52"/>
      <c r="E98" s="84"/>
      <c r="F98" s="54"/>
      <c r="G98" s="85"/>
      <c r="H98" s="55"/>
      <c r="I98" s="15" t="s">
        <v>97</v>
      </c>
      <c r="J98" s="21">
        <v>0</v>
      </c>
      <c r="K98" s="313">
        <v>0</v>
      </c>
      <c r="L98" s="313">
        <v>1</v>
      </c>
      <c r="M98" s="313"/>
      <c r="N98" s="42">
        <f t="shared" si="3"/>
        <v>0</v>
      </c>
      <c r="O98" s="598"/>
      <c r="P98" s="158"/>
      <c r="Q98" s="594"/>
      <c r="R98" s="689"/>
      <c r="S98" s="291">
        <f t="shared" si="4"/>
        <v>0</v>
      </c>
      <c r="T98" s="720"/>
    </row>
    <row r="99" spans="1:20" ht="12.75">
      <c r="A99" s="534"/>
      <c r="B99" s="98"/>
      <c r="C99" s="98"/>
      <c r="D99" s="535"/>
      <c r="E99" s="536"/>
      <c r="F99" s="54"/>
      <c r="G99" s="85"/>
      <c r="H99" s="55"/>
      <c r="I99" s="15"/>
      <c r="J99" s="21"/>
      <c r="K99" s="313"/>
      <c r="L99" s="313"/>
      <c r="M99" s="313"/>
      <c r="N99" s="42"/>
      <c r="O99" s="598"/>
      <c r="P99" s="158"/>
      <c r="Q99" s="594"/>
      <c r="R99" s="689"/>
      <c r="S99" s="291">
        <f t="shared" si="4"/>
        <v>0</v>
      </c>
      <c r="T99" s="720"/>
    </row>
    <row r="100" spans="1:20" ht="12.75">
      <c r="A100" s="534"/>
      <c r="B100" s="98"/>
      <c r="C100" s="98"/>
      <c r="D100" s="535"/>
      <c r="E100" s="536"/>
      <c r="F100" s="54"/>
      <c r="G100" s="85"/>
      <c r="H100" s="55"/>
      <c r="I100" s="15"/>
      <c r="J100" s="21"/>
      <c r="K100" s="313"/>
      <c r="L100" s="313"/>
      <c r="M100" s="313"/>
      <c r="N100" s="42"/>
      <c r="O100" s="598"/>
      <c r="P100" s="158"/>
      <c r="Q100" s="594"/>
      <c r="R100" s="689"/>
      <c r="S100" s="291">
        <f t="shared" si="4"/>
        <v>0</v>
      </c>
      <c r="T100" s="720"/>
    </row>
    <row r="101" spans="1:20" ht="12.75">
      <c r="A101" s="534"/>
      <c r="B101" s="98"/>
      <c r="C101" s="98"/>
      <c r="D101" s="535"/>
      <c r="E101" s="536"/>
      <c r="F101" s="54"/>
      <c r="G101" s="85"/>
      <c r="H101" s="55"/>
      <c r="I101" s="15"/>
      <c r="J101" s="21"/>
      <c r="K101" s="313"/>
      <c r="L101" s="313"/>
      <c r="M101" s="313"/>
      <c r="N101" s="42"/>
      <c r="O101" s="598"/>
      <c r="P101" s="158"/>
      <c r="Q101" s="594"/>
      <c r="R101" s="689"/>
      <c r="S101" s="291">
        <f t="shared" si="4"/>
        <v>0</v>
      </c>
      <c r="T101" s="720"/>
    </row>
    <row r="102" spans="1:20" ht="12.75">
      <c r="A102" s="534"/>
      <c r="B102" s="98"/>
      <c r="C102" s="98"/>
      <c r="D102" s="535"/>
      <c r="E102" s="536"/>
      <c r="F102" s="54"/>
      <c r="G102" s="85"/>
      <c r="H102" s="55"/>
      <c r="I102" s="15"/>
      <c r="J102" s="21"/>
      <c r="K102" s="313"/>
      <c r="L102" s="313"/>
      <c r="M102" s="313"/>
      <c r="N102" s="42"/>
      <c r="O102" s="598"/>
      <c r="P102" s="158"/>
      <c r="Q102" s="594"/>
      <c r="R102" s="689"/>
      <c r="S102" s="291">
        <f t="shared" si="4"/>
        <v>0</v>
      </c>
      <c r="T102" s="720"/>
    </row>
    <row r="103" spans="1:20" ht="124.5" thickBot="1">
      <c r="A103" s="78" t="s">
        <v>0</v>
      </c>
      <c r="B103" s="79" t="s">
        <v>5</v>
      </c>
      <c r="C103" s="79" t="s">
        <v>3</v>
      </c>
      <c r="D103" s="110" t="s">
        <v>165</v>
      </c>
      <c r="E103" s="81" t="s">
        <v>102</v>
      </c>
      <c r="F103" s="82" t="s">
        <v>30</v>
      </c>
      <c r="G103" s="109" t="s">
        <v>170</v>
      </c>
      <c r="H103" s="83" t="s">
        <v>101</v>
      </c>
      <c r="I103" s="14"/>
      <c r="J103" s="29">
        <f>J104+J105+J106+J107+J108+J109+J110+J111+J112+J113+J115+J117+J118+J119+J120+J121+J122+J123+J124+J125+J127+J128+J129+J126+J116+J114</f>
        <v>32455</v>
      </c>
      <c r="K103" s="239"/>
      <c r="L103" s="371"/>
      <c r="M103" s="371"/>
      <c r="N103" s="38">
        <f>N104+N105+N106+N107+N108+N109+N110+N111+N112+N113+N115+N117+N118+N119+N120+N121+N122+N123+N124+N125+N127+N128+N129+N116+N114+N126</f>
        <v>1216586.090304</v>
      </c>
      <c r="O103" s="254">
        <f>O104+O105+O106+O107+O108+O109+O110+O111+O112+O113+O115+O117+O118+O119+O120+O121+O122+O123+O124+O125+O127+O128+O129+O126+O116+O114</f>
        <v>5906</v>
      </c>
      <c r="P103" s="38">
        <f>P104+P105+P106+P107+P108+P109+P110+P111+P112+P113+P115+P117+P118+P119+P120+P121+P122+P123+P124+P125+P127+P128+P129+P126+P116+P114</f>
        <v>235309.21440000006</v>
      </c>
      <c r="Q103" s="592">
        <f>O103*100/J103</f>
        <v>18.197504236635343</v>
      </c>
      <c r="R103" s="697">
        <f>R104+R105+R106+R107+R108+R109+R110+R111+R112+R113+R115+R117+R118+R119+R120+R121+R122+R123+R124+R125+R127+R128+R129+R126+R116+R114</f>
        <v>7262</v>
      </c>
      <c r="S103" s="692">
        <f t="shared" si="4"/>
        <v>13168</v>
      </c>
      <c r="T103" s="711">
        <f>S103*100/J103</f>
        <v>40.57310121706979</v>
      </c>
    </row>
    <row r="104" spans="1:20" ht="12.75">
      <c r="A104" s="168"/>
      <c r="B104" s="169"/>
      <c r="C104" s="169"/>
      <c r="D104" s="170"/>
      <c r="E104" s="205"/>
      <c r="F104" s="172"/>
      <c r="G104" s="172"/>
      <c r="H104" s="173"/>
      <c r="I104" s="206" t="s">
        <v>103</v>
      </c>
      <c r="J104" s="207">
        <v>400</v>
      </c>
      <c r="K104" s="310">
        <v>38.31</v>
      </c>
      <c r="L104" s="310">
        <v>1</v>
      </c>
      <c r="M104" s="310">
        <v>1.04</v>
      </c>
      <c r="N104" s="208">
        <f>J104*K104*L104*M104</f>
        <v>15936.960000000001</v>
      </c>
      <c r="O104" s="598">
        <v>73</v>
      </c>
      <c r="P104" s="604">
        <f>K104*L104*O104*M104</f>
        <v>2908.4952000000003</v>
      </c>
      <c r="Q104" s="594"/>
      <c r="R104" s="689">
        <v>222</v>
      </c>
      <c r="S104" s="572">
        <f t="shared" si="4"/>
        <v>295</v>
      </c>
      <c r="T104" s="720"/>
    </row>
    <row r="105" spans="1:20" ht="12.75">
      <c r="A105" s="177"/>
      <c r="B105" s="178"/>
      <c r="C105" s="178"/>
      <c r="D105" s="179"/>
      <c r="E105" s="209"/>
      <c r="F105" s="181"/>
      <c r="G105" s="181"/>
      <c r="H105" s="182"/>
      <c r="I105" s="206" t="s">
        <v>104</v>
      </c>
      <c r="J105" s="741">
        <v>2300</v>
      </c>
      <c r="K105" s="310">
        <v>38.31</v>
      </c>
      <c r="L105" s="310">
        <v>0.1652</v>
      </c>
      <c r="M105" s="310">
        <v>1.04</v>
      </c>
      <c r="N105" s="208">
        <f aca="true" t="shared" si="5" ref="N105:N129">J105*K105*L105*M105</f>
        <v>15138.518304000001</v>
      </c>
      <c r="O105" s="598">
        <v>0</v>
      </c>
      <c r="P105" s="604">
        <f aca="true" t="shared" si="6" ref="P105:P129">K105*L105*O105*M105</f>
        <v>0</v>
      </c>
      <c r="Q105" s="594"/>
      <c r="R105" s="689">
        <v>2300</v>
      </c>
      <c r="S105" s="572">
        <f t="shared" si="4"/>
        <v>2300</v>
      </c>
      <c r="T105" s="720"/>
    </row>
    <row r="106" spans="1:20" ht="12.75">
      <c r="A106" s="177"/>
      <c r="B106" s="178"/>
      <c r="C106" s="178"/>
      <c r="D106" s="179"/>
      <c r="E106" s="209"/>
      <c r="F106" s="181"/>
      <c r="G106" s="181"/>
      <c r="H106" s="182"/>
      <c r="I106" s="174" t="s">
        <v>109</v>
      </c>
      <c r="J106" s="207">
        <v>0</v>
      </c>
      <c r="K106" s="310">
        <v>38.31</v>
      </c>
      <c r="L106" s="310">
        <v>1</v>
      </c>
      <c r="M106" s="310">
        <v>1.04</v>
      </c>
      <c r="N106" s="208">
        <f t="shared" si="5"/>
        <v>0</v>
      </c>
      <c r="O106" s="598">
        <v>0</v>
      </c>
      <c r="P106" s="604">
        <f t="shared" si="6"/>
        <v>0</v>
      </c>
      <c r="Q106" s="594"/>
      <c r="R106" s="689">
        <v>0</v>
      </c>
      <c r="S106" s="572">
        <f t="shared" si="4"/>
        <v>0</v>
      </c>
      <c r="T106" s="720"/>
    </row>
    <row r="107" spans="1:20" ht="11.25" customHeight="1">
      <c r="A107" s="177"/>
      <c r="B107" s="178"/>
      <c r="C107" s="178"/>
      <c r="D107" s="179"/>
      <c r="E107" s="209"/>
      <c r="F107" s="181"/>
      <c r="G107" s="181"/>
      <c r="H107" s="182"/>
      <c r="I107" s="183" t="s">
        <v>208</v>
      </c>
      <c r="J107" s="207">
        <v>12000</v>
      </c>
      <c r="K107" s="310">
        <v>38.31</v>
      </c>
      <c r="L107" s="310">
        <v>1</v>
      </c>
      <c r="M107" s="310">
        <v>1.04</v>
      </c>
      <c r="N107" s="208">
        <f t="shared" si="5"/>
        <v>478108.8</v>
      </c>
      <c r="O107" s="598">
        <v>4023</v>
      </c>
      <c r="P107" s="604">
        <f t="shared" si="6"/>
        <v>160285.97520000002</v>
      </c>
      <c r="Q107" s="594"/>
      <c r="R107" s="689">
        <v>970</v>
      </c>
      <c r="S107" s="572">
        <f t="shared" si="4"/>
        <v>4993</v>
      </c>
      <c r="T107" s="720"/>
    </row>
    <row r="108" spans="1:20" ht="12.75">
      <c r="A108" s="177"/>
      <c r="B108" s="178"/>
      <c r="C108" s="178"/>
      <c r="D108" s="179"/>
      <c r="E108" s="209"/>
      <c r="F108" s="181"/>
      <c r="G108" s="181"/>
      <c r="H108" s="182"/>
      <c r="I108" s="174" t="s">
        <v>108</v>
      </c>
      <c r="J108" s="207">
        <v>0</v>
      </c>
      <c r="K108" s="310">
        <v>38.31</v>
      </c>
      <c r="L108" s="310">
        <v>1</v>
      </c>
      <c r="M108" s="310">
        <v>1.04</v>
      </c>
      <c r="N108" s="208">
        <f t="shared" si="5"/>
        <v>0</v>
      </c>
      <c r="O108" s="598">
        <v>0</v>
      </c>
      <c r="P108" s="604">
        <f t="shared" si="6"/>
        <v>0</v>
      </c>
      <c r="Q108" s="594"/>
      <c r="R108" s="689">
        <v>0</v>
      </c>
      <c r="S108" s="572">
        <f t="shared" si="4"/>
        <v>0</v>
      </c>
      <c r="T108" s="720"/>
    </row>
    <row r="109" spans="1:20" ht="12.75">
      <c r="A109" s="177"/>
      <c r="B109" s="178"/>
      <c r="C109" s="178"/>
      <c r="D109" s="179"/>
      <c r="E109" s="209"/>
      <c r="F109" s="181"/>
      <c r="G109" s="181"/>
      <c r="H109" s="182"/>
      <c r="I109" s="174" t="s">
        <v>209</v>
      </c>
      <c r="J109" s="207">
        <v>12755</v>
      </c>
      <c r="K109" s="310">
        <v>38.31</v>
      </c>
      <c r="L109" s="310">
        <v>1</v>
      </c>
      <c r="M109" s="310">
        <v>1.04</v>
      </c>
      <c r="N109" s="208">
        <f t="shared" si="5"/>
        <v>508189.8120000001</v>
      </c>
      <c r="O109" s="598">
        <v>303</v>
      </c>
      <c r="P109" s="604">
        <f t="shared" si="6"/>
        <v>12072.247200000002</v>
      </c>
      <c r="Q109" s="594"/>
      <c r="R109" s="689">
        <v>2008</v>
      </c>
      <c r="S109" s="572">
        <f t="shared" si="4"/>
        <v>2311</v>
      </c>
      <c r="T109" s="720"/>
    </row>
    <row r="110" spans="1:20" ht="12.75">
      <c r="A110" s="177"/>
      <c r="B110" s="178"/>
      <c r="C110" s="178"/>
      <c r="D110" s="179"/>
      <c r="E110" s="209"/>
      <c r="F110" s="181"/>
      <c r="G110" s="181"/>
      <c r="H110" s="182"/>
      <c r="I110" s="174" t="s">
        <v>107</v>
      </c>
      <c r="J110" s="207">
        <v>0</v>
      </c>
      <c r="K110" s="310">
        <v>38.31</v>
      </c>
      <c r="L110" s="310">
        <v>1</v>
      </c>
      <c r="M110" s="310">
        <v>1.04</v>
      </c>
      <c r="N110" s="208">
        <f t="shared" si="5"/>
        <v>0</v>
      </c>
      <c r="O110" s="598">
        <v>0</v>
      </c>
      <c r="P110" s="604">
        <f t="shared" si="6"/>
        <v>0</v>
      </c>
      <c r="Q110" s="594"/>
      <c r="R110" s="689">
        <v>0</v>
      </c>
      <c r="S110" s="572">
        <f t="shared" si="4"/>
        <v>0</v>
      </c>
      <c r="T110" s="720"/>
    </row>
    <row r="111" spans="1:20" ht="12.75">
      <c r="A111" s="177"/>
      <c r="B111" s="178"/>
      <c r="C111" s="178"/>
      <c r="D111" s="179"/>
      <c r="E111" s="209"/>
      <c r="F111" s="181"/>
      <c r="G111" s="181"/>
      <c r="H111" s="182"/>
      <c r="I111" s="174" t="s">
        <v>106</v>
      </c>
      <c r="J111" s="207">
        <v>0</v>
      </c>
      <c r="K111" s="310">
        <v>38.31</v>
      </c>
      <c r="L111" s="310">
        <v>1</v>
      </c>
      <c r="M111" s="310">
        <v>1.04</v>
      </c>
      <c r="N111" s="208">
        <f t="shared" si="5"/>
        <v>0</v>
      </c>
      <c r="O111" s="598">
        <v>0</v>
      </c>
      <c r="P111" s="604">
        <f t="shared" si="6"/>
        <v>0</v>
      </c>
      <c r="Q111" s="594"/>
      <c r="R111" s="689">
        <v>0</v>
      </c>
      <c r="S111" s="572">
        <f t="shared" si="4"/>
        <v>0</v>
      </c>
      <c r="T111" s="720"/>
    </row>
    <row r="112" spans="1:20" ht="12.75">
      <c r="A112" s="177"/>
      <c r="B112" s="178"/>
      <c r="C112" s="178"/>
      <c r="D112" s="179"/>
      <c r="E112" s="209"/>
      <c r="F112" s="181"/>
      <c r="G112" s="181"/>
      <c r="H112" s="182"/>
      <c r="I112" s="206" t="s">
        <v>110</v>
      </c>
      <c r="J112" s="207">
        <v>0</v>
      </c>
      <c r="K112" s="310">
        <v>38.31</v>
      </c>
      <c r="L112" s="310">
        <v>1</v>
      </c>
      <c r="M112" s="310">
        <v>1.04</v>
      </c>
      <c r="N112" s="208">
        <f t="shared" si="5"/>
        <v>0</v>
      </c>
      <c r="O112" s="598">
        <v>0</v>
      </c>
      <c r="P112" s="604">
        <f t="shared" si="6"/>
        <v>0</v>
      </c>
      <c r="Q112" s="594"/>
      <c r="R112" s="689">
        <v>0</v>
      </c>
      <c r="S112" s="572">
        <f t="shared" si="4"/>
        <v>0</v>
      </c>
      <c r="T112" s="720"/>
    </row>
    <row r="113" spans="1:20" ht="17.25">
      <c r="A113" s="177"/>
      <c r="B113" s="178"/>
      <c r="C113" s="178"/>
      <c r="D113" s="179"/>
      <c r="E113" s="209"/>
      <c r="F113" s="181"/>
      <c r="G113" s="181"/>
      <c r="H113" s="182"/>
      <c r="I113" s="210" t="s">
        <v>157</v>
      </c>
      <c r="J113" s="207">
        <v>0</v>
      </c>
      <c r="K113" s="310">
        <v>38.31</v>
      </c>
      <c r="L113" s="310">
        <v>1</v>
      </c>
      <c r="M113" s="310">
        <v>1.04</v>
      </c>
      <c r="N113" s="208">
        <f t="shared" si="5"/>
        <v>0</v>
      </c>
      <c r="O113" s="598">
        <v>0</v>
      </c>
      <c r="P113" s="604">
        <f t="shared" si="6"/>
        <v>0</v>
      </c>
      <c r="Q113" s="594"/>
      <c r="R113" s="689">
        <v>0</v>
      </c>
      <c r="S113" s="572">
        <f t="shared" si="4"/>
        <v>0</v>
      </c>
      <c r="T113" s="720"/>
    </row>
    <row r="114" spans="1:20" ht="12.75">
      <c r="A114" s="177"/>
      <c r="B114" s="178"/>
      <c r="C114" s="178"/>
      <c r="D114" s="179"/>
      <c r="E114" s="209"/>
      <c r="F114" s="181"/>
      <c r="G114" s="181"/>
      <c r="H114" s="182"/>
      <c r="I114" s="174" t="s">
        <v>158</v>
      </c>
      <c r="J114" s="207">
        <v>0</v>
      </c>
      <c r="K114" s="310">
        <v>38.31</v>
      </c>
      <c r="L114" s="310">
        <v>1</v>
      </c>
      <c r="M114" s="310">
        <v>1.04</v>
      </c>
      <c r="N114" s="208">
        <f t="shared" si="5"/>
        <v>0</v>
      </c>
      <c r="O114" s="598">
        <v>0</v>
      </c>
      <c r="P114" s="604">
        <f t="shared" si="6"/>
        <v>0</v>
      </c>
      <c r="Q114" s="594"/>
      <c r="R114" s="689">
        <v>0</v>
      </c>
      <c r="S114" s="572">
        <f t="shared" si="4"/>
        <v>0</v>
      </c>
      <c r="T114" s="720"/>
    </row>
    <row r="115" spans="1:20" ht="12.75">
      <c r="A115" s="177"/>
      <c r="B115" s="178"/>
      <c r="C115" s="178"/>
      <c r="D115" s="179"/>
      <c r="E115" s="209"/>
      <c r="F115" s="181"/>
      <c r="G115" s="181"/>
      <c r="H115" s="182"/>
      <c r="I115" s="206" t="s">
        <v>156</v>
      </c>
      <c r="J115" s="207">
        <v>0</v>
      </c>
      <c r="K115" s="310">
        <v>38.31</v>
      </c>
      <c r="L115" s="310">
        <v>1</v>
      </c>
      <c r="M115" s="310">
        <v>1.04</v>
      </c>
      <c r="N115" s="208">
        <f t="shared" si="5"/>
        <v>0</v>
      </c>
      <c r="O115" s="598">
        <v>0</v>
      </c>
      <c r="P115" s="604">
        <f t="shared" si="6"/>
        <v>0</v>
      </c>
      <c r="Q115" s="594"/>
      <c r="R115" s="689">
        <v>0</v>
      </c>
      <c r="S115" s="572">
        <f t="shared" si="4"/>
        <v>0</v>
      </c>
      <c r="T115" s="720"/>
    </row>
    <row r="116" spans="1:20" ht="12.75">
      <c r="A116" s="177"/>
      <c r="B116" s="178"/>
      <c r="C116" s="178"/>
      <c r="D116" s="179"/>
      <c r="E116" s="209"/>
      <c r="F116" s="181"/>
      <c r="G116" s="181"/>
      <c r="H116" s="182"/>
      <c r="I116" s="174" t="s">
        <v>155</v>
      </c>
      <c r="J116" s="207">
        <v>0</v>
      </c>
      <c r="K116" s="310">
        <v>38.31</v>
      </c>
      <c r="L116" s="310">
        <v>1</v>
      </c>
      <c r="M116" s="310">
        <v>1.04</v>
      </c>
      <c r="N116" s="208">
        <f t="shared" si="5"/>
        <v>0</v>
      </c>
      <c r="O116" s="598">
        <v>0</v>
      </c>
      <c r="P116" s="604">
        <f t="shared" si="6"/>
        <v>0</v>
      </c>
      <c r="Q116" s="594"/>
      <c r="R116" s="689">
        <v>0</v>
      </c>
      <c r="S116" s="572">
        <f t="shared" si="4"/>
        <v>0</v>
      </c>
      <c r="T116" s="720"/>
    </row>
    <row r="117" spans="1:20" ht="25.5">
      <c r="A117" s="177"/>
      <c r="B117" s="178"/>
      <c r="C117" s="178"/>
      <c r="D117" s="179"/>
      <c r="E117" s="209"/>
      <c r="F117" s="181"/>
      <c r="G117" s="181"/>
      <c r="H117" s="182"/>
      <c r="I117" s="210" t="s">
        <v>111</v>
      </c>
      <c r="J117" s="207">
        <v>0</v>
      </c>
      <c r="K117" s="310">
        <v>38.31</v>
      </c>
      <c r="L117" s="310">
        <v>1</v>
      </c>
      <c r="M117" s="310">
        <v>1.04</v>
      </c>
      <c r="N117" s="208">
        <f t="shared" si="5"/>
        <v>0</v>
      </c>
      <c r="O117" s="598">
        <v>0</v>
      </c>
      <c r="P117" s="604">
        <f t="shared" si="6"/>
        <v>0</v>
      </c>
      <c r="Q117" s="594"/>
      <c r="R117" s="689">
        <v>0</v>
      </c>
      <c r="S117" s="572">
        <f t="shared" si="4"/>
        <v>0</v>
      </c>
      <c r="T117" s="720"/>
    </row>
    <row r="118" spans="1:20" ht="17.25">
      <c r="A118" s="177"/>
      <c r="B118" s="178"/>
      <c r="C118" s="178"/>
      <c r="D118" s="179"/>
      <c r="E118" s="209"/>
      <c r="F118" s="181"/>
      <c r="G118" s="181"/>
      <c r="H118" s="182"/>
      <c r="I118" s="210" t="s">
        <v>112</v>
      </c>
      <c r="J118" s="207">
        <v>0</v>
      </c>
      <c r="K118" s="310">
        <v>38.31</v>
      </c>
      <c r="L118" s="310">
        <v>1</v>
      </c>
      <c r="M118" s="310">
        <v>1.04</v>
      </c>
      <c r="N118" s="208">
        <f t="shared" si="5"/>
        <v>0</v>
      </c>
      <c r="O118" s="598">
        <v>0</v>
      </c>
      <c r="P118" s="604">
        <f t="shared" si="6"/>
        <v>0</v>
      </c>
      <c r="Q118" s="594"/>
      <c r="R118" s="689">
        <v>0</v>
      </c>
      <c r="S118" s="572">
        <f t="shared" si="4"/>
        <v>0</v>
      </c>
      <c r="T118" s="720"/>
    </row>
    <row r="119" spans="1:20" ht="17.25">
      <c r="A119" s="177"/>
      <c r="B119" s="178"/>
      <c r="C119" s="178"/>
      <c r="D119" s="179"/>
      <c r="E119" s="209"/>
      <c r="F119" s="181"/>
      <c r="G119" s="181"/>
      <c r="H119" s="182"/>
      <c r="I119" s="210" t="s">
        <v>77</v>
      </c>
      <c r="J119" s="207">
        <v>0</v>
      </c>
      <c r="K119" s="310">
        <v>38.31</v>
      </c>
      <c r="L119" s="310">
        <v>1</v>
      </c>
      <c r="M119" s="310">
        <v>1.04</v>
      </c>
      <c r="N119" s="208">
        <f t="shared" si="5"/>
        <v>0</v>
      </c>
      <c r="O119" s="598">
        <v>0</v>
      </c>
      <c r="P119" s="604">
        <f t="shared" si="6"/>
        <v>0</v>
      </c>
      <c r="Q119" s="594"/>
      <c r="R119" s="689">
        <v>0</v>
      </c>
      <c r="S119" s="572">
        <f t="shared" si="4"/>
        <v>0</v>
      </c>
      <c r="T119" s="720"/>
    </row>
    <row r="120" spans="1:20" ht="19.5" customHeight="1">
      <c r="A120" s="177"/>
      <c r="B120" s="178"/>
      <c r="C120" s="178"/>
      <c r="D120" s="179"/>
      <c r="E120" s="209"/>
      <c r="F120" s="181"/>
      <c r="G120" s="181"/>
      <c r="H120" s="182"/>
      <c r="I120" s="210" t="s">
        <v>343</v>
      </c>
      <c r="J120" s="207">
        <v>260</v>
      </c>
      <c r="K120" s="310">
        <v>38.31</v>
      </c>
      <c r="L120" s="310">
        <v>1</v>
      </c>
      <c r="M120" s="310">
        <v>1.04</v>
      </c>
      <c r="N120" s="208">
        <f t="shared" si="5"/>
        <v>10359.024000000001</v>
      </c>
      <c r="O120" s="598">
        <v>0</v>
      </c>
      <c r="P120" s="604">
        <f t="shared" si="6"/>
        <v>0</v>
      </c>
      <c r="Q120" s="594"/>
      <c r="R120" s="689">
        <v>0</v>
      </c>
      <c r="S120" s="572">
        <f t="shared" si="4"/>
        <v>0</v>
      </c>
      <c r="T120" s="720"/>
    </row>
    <row r="121" spans="1:20" ht="18" customHeight="1">
      <c r="A121" s="177"/>
      <c r="B121" s="178"/>
      <c r="C121" s="178"/>
      <c r="D121" s="179"/>
      <c r="E121" s="209"/>
      <c r="F121" s="181"/>
      <c r="G121" s="181"/>
      <c r="H121" s="182"/>
      <c r="I121" s="210" t="s">
        <v>344</v>
      </c>
      <c r="J121" s="207">
        <v>1740</v>
      </c>
      <c r="K121" s="310">
        <v>38.31</v>
      </c>
      <c r="L121" s="310">
        <v>1</v>
      </c>
      <c r="M121" s="310">
        <v>1.04</v>
      </c>
      <c r="N121" s="208">
        <f t="shared" si="5"/>
        <v>69325.77600000001</v>
      </c>
      <c r="O121" s="598">
        <v>864</v>
      </c>
      <c r="P121" s="604">
        <f t="shared" si="6"/>
        <v>34423.833600000005</v>
      </c>
      <c r="Q121" s="594"/>
      <c r="R121" s="689">
        <v>729</v>
      </c>
      <c r="S121" s="572">
        <f t="shared" si="4"/>
        <v>1593</v>
      </c>
      <c r="T121" s="720"/>
    </row>
    <row r="122" spans="1:20" ht="23.25" customHeight="1">
      <c r="A122" s="177"/>
      <c r="B122" s="178"/>
      <c r="C122" s="178"/>
      <c r="D122" s="179"/>
      <c r="E122" s="209"/>
      <c r="F122" s="181"/>
      <c r="G122" s="181"/>
      <c r="H122" s="182"/>
      <c r="I122" s="210" t="s">
        <v>115</v>
      </c>
      <c r="J122" s="207">
        <v>0</v>
      </c>
      <c r="K122" s="310">
        <v>38.31</v>
      </c>
      <c r="L122" s="310">
        <v>1</v>
      </c>
      <c r="M122" s="310">
        <v>1.04</v>
      </c>
      <c r="N122" s="208">
        <f t="shared" si="5"/>
        <v>0</v>
      </c>
      <c r="O122" s="598">
        <v>0</v>
      </c>
      <c r="P122" s="604">
        <f t="shared" si="6"/>
        <v>0</v>
      </c>
      <c r="Q122" s="594"/>
      <c r="R122" s="689">
        <v>0</v>
      </c>
      <c r="S122" s="572">
        <f t="shared" si="4"/>
        <v>0</v>
      </c>
      <c r="T122" s="720"/>
    </row>
    <row r="123" spans="1:20" ht="12.75">
      <c r="A123" s="177"/>
      <c r="B123" s="178"/>
      <c r="C123" s="178"/>
      <c r="D123" s="179"/>
      <c r="E123" s="209"/>
      <c r="F123" s="181"/>
      <c r="G123" s="181"/>
      <c r="H123" s="182"/>
      <c r="I123" s="210" t="s">
        <v>114</v>
      </c>
      <c r="J123" s="207">
        <v>0</v>
      </c>
      <c r="K123" s="310">
        <v>38.31</v>
      </c>
      <c r="L123" s="310">
        <v>1</v>
      </c>
      <c r="M123" s="310">
        <v>1.04</v>
      </c>
      <c r="N123" s="208">
        <f t="shared" si="5"/>
        <v>0</v>
      </c>
      <c r="O123" s="598">
        <v>0</v>
      </c>
      <c r="P123" s="604">
        <f t="shared" si="6"/>
        <v>0</v>
      </c>
      <c r="Q123" s="594"/>
      <c r="R123" s="689">
        <v>0</v>
      </c>
      <c r="S123" s="572">
        <f t="shared" si="4"/>
        <v>0</v>
      </c>
      <c r="T123" s="720"/>
    </row>
    <row r="124" spans="1:20" ht="17.25">
      <c r="A124" s="177"/>
      <c r="B124" s="178"/>
      <c r="C124" s="178"/>
      <c r="D124" s="179"/>
      <c r="E124" s="209"/>
      <c r="F124" s="181"/>
      <c r="G124" s="181"/>
      <c r="H124" s="182"/>
      <c r="I124" s="210" t="s">
        <v>116</v>
      </c>
      <c r="J124" s="207">
        <v>0</v>
      </c>
      <c r="K124" s="310">
        <v>38.31</v>
      </c>
      <c r="L124" s="310">
        <v>1</v>
      </c>
      <c r="M124" s="310">
        <v>1.04</v>
      </c>
      <c r="N124" s="208">
        <f t="shared" si="5"/>
        <v>0</v>
      </c>
      <c r="O124" s="598">
        <v>0</v>
      </c>
      <c r="P124" s="604">
        <f t="shared" si="6"/>
        <v>0</v>
      </c>
      <c r="Q124" s="594"/>
      <c r="R124" s="689">
        <v>0</v>
      </c>
      <c r="S124" s="572">
        <f t="shared" si="4"/>
        <v>0</v>
      </c>
      <c r="T124" s="720"/>
    </row>
    <row r="125" spans="1:20" ht="17.25">
      <c r="A125" s="177"/>
      <c r="B125" s="178"/>
      <c r="C125" s="178"/>
      <c r="D125" s="179"/>
      <c r="E125" s="209"/>
      <c r="F125" s="181"/>
      <c r="G125" s="181"/>
      <c r="H125" s="182"/>
      <c r="I125" s="210" t="s">
        <v>154</v>
      </c>
      <c r="J125" s="207">
        <v>260</v>
      </c>
      <c r="K125" s="310">
        <v>38.31</v>
      </c>
      <c r="L125" s="310">
        <v>1</v>
      </c>
      <c r="M125" s="310">
        <v>1.04</v>
      </c>
      <c r="N125" s="208">
        <f t="shared" si="5"/>
        <v>10359.024000000001</v>
      </c>
      <c r="O125" s="598">
        <v>0</v>
      </c>
      <c r="P125" s="604">
        <f t="shared" si="6"/>
        <v>0</v>
      </c>
      <c r="Q125" s="594"/>
      <c r="R125" s="689">
        <v>0</v>
      </c>
      <c r="S125" s="572">
        <f t="shared" si="4"/>
        <v>0</v>
      </c>
      <c r="T125" s="720"/>
    </row>
    <row r="126" spans="1:20" ht="17.25">
      <c r="A126" s="177"/>
      <c r="B126" s="178"/>
      <c r="C126" s="178"/>
      <c r="D126" s="179"/>
      <c r="E126" s="209"/>
      <c r="F126" s="181"/>
      <c r="G126" s="181"/>
      <c r="H126" s="182"/>
      <c r="I126" s="210" t="s">
        <v>153</v>
      </c>
      <c r="J126" s="207">
        <v>1740</v>
      </c>
      <c r="K126" s="310">
        <v>38.31</v>
      </c>
      <c r="L126" s="310">
        <v>1</v>
      </c>
      <c r="M126" s="310">
        <v>1.04</v>
      </c>
      <c r="N126" s="208">
        <f t="shared" si="5"/>
        <v>69325.77600000001</v>
      </c>
      <c r="O126" s="598">
        <v>633</v>
      </c>
      <c r="P126" s="604">
        <f t="shared" si="6"/>
        <v>25220.239200000004</v>
      </c>
      <c r="Q126" s="594"/>
      <c r="R126" s="689">
        <v>819</v>
      </c>
      <c r="S126" s="572">
        <f t="shared" si="4"/>
        <v>1452</v>
      </c>
      <c r="T126" s="720"/>
    </row>
    <row r="127" spans="1:20" ht="25.5">
      <c r="A127" s="177"/>
      <c r="B127" s="178"/>
      <c r="C127" s="178"/>
      <c r="D127" s="179"/>
      <c r="E127" s="209"/>
      <c r="F127" s="181"/>
      <c r="G127" s="181"/>
      <c r="H127" s="182"/>
      <c r="I127" s="210" t="s">
        <v>285</v>
      </c>
      <c r="J127" s="207">
        <v>1000</v>
      </c>
      <c r="K127" s="310">
        <v>38.31</v>
      </c>
      <c r="L127" s="310">
        <v>1</v>
      </c>
      <c r="M127" s="310">
        <v>1.04</v>
      </c>
      <c r="N127" s="208">
        <f t="shared" si="5"/>
        <v>39842.4</v>
      </c>
      <c r="O127" s="598">
        <v>10</v>
      </c>
      <c r="P127" s="604">
        <f t="shared" si="6"/>
        <v>398.42400000000004</v>
      </c>
      <c r="Q127" s="594"/>
      <c r="R127" s="689">
        <v>214</v>
      </c>
      <c r="S127" s="572">
        <f t="shared" si="4"/>
        <v>224</v>
      </c>
      <c r="T127" s="720"/>
    </row>
    <row r="128" spans="1:20" ht="12.75">
      <c r="A128" s="177"/>
      <c r="B128" s="178"/>
      <c r="C128" s="178"/>
      <c r="D128" s="179"/>
      <c r="E128" s="209"/>
      <c r="F128" s="181"/>
      <c r="G128" s="181"/>
      <c r="H128" s="182"/>
      <c r="I128" s="210" t="s">
        <v>117</v>
      </c>
      <c r="J128" s="207">
        <v>0</v>
      </c>
      <c r="K128" s="310">
        <v>38.31</v>
      </c>
      <c r="L128" s="310">
        <v>1</v>
      </c>
      <c r="M128" s="310">
        <v>1.04</v>
      </c>
      <c r="N128" s="208">
        <f t="shared" si="5"/>
        <v>0</v>
      </c>
      <c r="O128" s="598">
        <v>0</v>
      </c>
      <c r="P128" s="604">
        <f t="shared" si="6"/>
        <v>0</v>
      </c>
      <c r="Q128" s="594"/>
      <c r="R128" s="689">
        <v>0</v>
      </c>
      <c r="S128" s="572">
        <f t="shared" si="4"/>
        <v>0</v>
      </c>
      <c r="T128" s="720"/>
    </row>
    <row r="129" spans="1:20" ht="13.5" thickBot="1">
      <c r="A129" s="211"/>
      <c r="B129" s="212"/>
      <c r="C129" s="212"/>
      <c r="D129" s="213"/>
      <c r="E129" s="214"/>
      <c r="F129" s="215"/>
      <c r="G129" s="215"/>
      <c r="H129" s="216"/>
      <c r="I129" s="206" t="s">
        <v>118</v>
      </c>
      <c r="J129" s="207">
        <v>0</v>
      </c>
      <c r="K129" s="310">
        <v>38.31</v>
      </c>
      <c r="L129" s="310">
        <v>1</v>
      </c>
      <c r="M129" s="310">
        <v>1.04</v>
      </c>
      <c r="N129" s="208">
        <f t="shared" si="5"/>
        <v>0</v>
      </c>
      <c r="O129" s="598">
        <v>0</v>
      </c>
      <c r="P129" s="604">
        <f t="shared" si="6"/>
        <v>0</v>
      </c>
      <c r="Q129" s="594"/>
      <c r="R129" s="689">
        <v>0</v>
      </c>
      <c r="S129" s="572">
        <f t="shared" si="4"/>
        <v>0</v>
      </c>
      <c r="T129" s="720"/>
    </row>
    <row r="130" spans="1:20" ht="124.5" thickBot="1">
      <c r="A130" s="9" t="s">
        <v>0</v>
      </c>
      <c r="B130" s="8" t="s">
        <v>7</v>
      </c>
      <c r="C130" s="8" t="s">
        <v>3</v>
      </c>
      <c r="D130" s="2" t="s">
        <v>9</v>
      </c>
      <c r="E130" s="25" t="s">
        <v>171</v>
      </c>
      <c r="F130" s="10" t="s">
        <v>120</v>
      </c>
      <c r="G130" s="111" t="s">
        <v>172</v>
      </c>
      <c r="H130" s="33" t="s">
        <v>32</v>
      </c>
      <c r="I130" s="14"/>
      <c r="J130" s="34">
        <f>J131+J132+J133+J134+J135+J136</f>
        <v>0</v>
      </c>
      <c r="K130" s="27"/>
      <c r="L130" s="313"/>
      <c r="M130" s="313"/>
      <c r="N130" s="38">
        <f>N131+N132+N133+N134+N135+N136</f>
        <v>0</v>
      </c>
      <c r="O130" s="199"/>
      <c r="P130" s="200"/>
      <c r="Q130" s="595"/>
      <c r="R130" s="696"/>
      <c r="S130" s="691">
        <f t="shared" si="4"/>
        <v>0</v>
      </c>
      <c r="T130" s="711"/>
    </row>
    <row r="131" spans="1:20" ht="12.75">
      <c r="A131" s="168"/>
      <c r="B131" s="169"/>
      <c r="C131" s="169"/>
      <c r="D131" s="170"/>
      <c r="E131" s="220"/>
      <c r="F131" s="172"/>
      <c r="G131" s="221"/>
      <c r="H131" s="222"/>
      <c r="I131" s="174" t="s">
        <v>122</v>
      </c>
      <c r="J131" s="174">
        <v>0</v>
      </c>
      <c r="K131" s="206">
        <v>1236.13</v>
      </c>
      <c r="L131" s="311"/>
      <c r="M131" s="311"/>
      <c r="N131" s="176">
        <f aca="true" t="shared" si="7" ref="N131:N136">J131*K131</f>
        <v>0</v>
      </c>
      <c r="O131" s="157"/>
      <c r="P131" s="158"/>
      <c r="Q131" s="594"/>
      <c r="R131" s="693"/>
      <c r="S131" s="691">
        <f aca="true" t="shared" si="8" ref="S131:S163">O131+R131</f>
        <v>0</v>
      </c>
      <c r="T131" s="711"/>
    </row>
    <row r="132" spans="1:20" ht="12.75">
      <c r="A132" s="177"/>
      <c r="B132" s="178"/>
      <c r="C132" s="178"/>
      <c r="D132" s="179"/>
      <c r="E132" s="201"/>
      <c r="F132" s="181"/>
      <c r="G132" s="202"/>
      <c r="H132" s="223"/>
      <c r="I132" s="174" t="s">
        <v>123</v>
      </c>
      <c r="J132" s="174">
        <v>0</v>
      </c>
      <c r="K132" s="206">
        <v>12583.26</v>
      </c>
      <c r="L132" s="311"/>
      <c r="M132" s="311"/>
      <c r="N132" s="176">
        <f t="shared" si="7"/>
        <v>0</v>
      </c>
      <c r="O132" s="157"/>
      <c r="P132" s="158"/>
      <c r="Q132" s="594"/>
      <c r="R132" s="693"/>
      <c r="S132" s="691">
        <f t="shared" si="8"/>
        <v>0</v>
      </c>
      <c r="T132" s="711"/>
    </row>
    <row r="133" spans="1:20" ht="25.5">
      <c r="A133" s="177"/>
      <c r="B133" s="178"/>
      <c r="C133" s="178"/>
      <c r="D133" s="179"/>
      <c r="E133" s="201"/>
      <c r="F133" s="181"/>
      <c r="G133" s="202"/>
      <c r="H133" s="223"/>
      <c r="I133" s="183" t="s">
        <v>124</v>
      </c>
      <c r="J133" s="174">
        <v>0</v>
      </c>
      <c r="K133" s="206">
        <v>17855.24</v>
      </c>
      <c r="L133" s="311"/>
      <c r="M133" s="311"/>
      <c r="N133" s="176">
        <f t="shared" si="7"/>
        <v>0</v>
      </c>
      <c r="O133" s="157"/>
      <c r="P133" s="158"/>
      <c r="Q133" s="594"/>
      <c r="R133" s="693"/>
      <c r="S133" s="691">
        <f t="shared" si="8"/>
        <v>0</v>
      </c>
      <c r="T133" s="711"/>
    </row>
    <row r="134" spans="1:20" ht="25.5">
      <c r="A134" s="177"/>
      <c r="B134" s="178"/>
      <c r="C134" s="178"/>
      <c r="D134" s="179"/>
      <c r="E134" s="201"/>
      <c r="F134" s="181"/>
      <c r="G134" s="202"/>
      <c r="H134" s="223"/>
      <c r="I134" s="183" t="s">
        <v>125</v>
      </c>
      <c r="J134" s="174">
        <v>0</v>
      </c>
      <c r="K134" s="206">
        <v>11537.23</v>
      </c>
      <c r="L134" s="311"/>
      <c r="M134" s="311"/>
      <c r="N134" s="176">
        <f t="shared" si="7"/>
        <v>0</v>
      </c>
      <c r="O134" s="157"/>
      <c r="P134" s="158"/>
      <c r="Q134" s="594"/>
      <c r="R134" s="693"/>
      <c r="S134" s="691">
        <f t="shared" si="8"/>
        <v>0</v>
      </c>
      <c r="T134" s="711"/>
    </row>
    <row r="135" spans="1:20" ht="25.5">
      <c r="A135" s="177"/>
      <c r="B135" s="178"/>
      <c r="C135" s="178"/>
      <c r="D135" s="179"/>
      <c r="E135" s="201"/>
      <c r="F135" s="181"/>
      <c r="G135" s="202"/>
      <c r="H135" s="223"/>
      <c r="I135" s="183" t="s">
        <v>126</v>
      </c>
      <c r="J135" s="174">
        <v>0</v>
      </c>
      <c r="K135" s="206">
        <v>19228.72</v>
      </c>
      <c r="L135" s="311"/>
      <c r="M135" s="311"/>
      <c r="N135" s="176">
        <f t="shared" si="7"/>
        <v>0</v>
      </c>
      <c r="O135" s="157"/>
      <c r="P135" s="158"/>
      <c r="Q135" s="594"/>
      <c r="R135" s="693"/>
      <c r="S135" s="691">
        <f t="shared" si="8"/>
        <v>0</v>
      </c>
      <c r="T135" s="711"/>
    </row>
    <row r="136" spans="1:20" ht="26.25" thickBot="1">
      <c r="A136" s="211"/>
      <c r="B136" s="212"/>
      <c r="C136" s="212"/>
      <c r="D136" s="213"/>
      <c r="E136" s="224"/>
      <c r="F136" s="215"/>
      <c r="G136" s="225"/>
      <c r="H136" s="226"/>
      <c r="I136" s="183" t="s">
        <v>127</v>
      </c>
      <c r="J136" s="174">
        <v>0</v>
      </c>
      <c r="K136" s="206">
        <v>7000000</v>
      </c>
      <c r="L136" s="311"/>
      <c r="M136" s="311"/>
      <c r="N136" s="176">
        <f t="shared" si="7"/>
        <v>0</v>
      </c>
      <c r="O136" s="157"/>
      <c r="P136" s="158"/>
      <c r="Q136" s="594"/>
      <c r="R136" s="693"/>
      <c r="S136" s="691">
        <f t="shared" si="8"/>
        <v>0</v>
      </c>
      <c r="T136" s="711"/>
    </row>
    <row r="137" spans="1:20" ht="124.5" thickBot="1">
      <c r="A137" s="9" t="s">
        <v>0</v>
      </c>
      <c r="B137" s="8" t="s">
        <v>8</v>
      </c>
      <c r="C137" s="8" t="s">
        <v>3</v>
      </c>
      <c r="D137" s="2" t="s">
        <v>9</v>
      </c>
      <c r="E137" s="26" t="s">
        <v>35</v>
      </c>
      <c r="F137" s="10" t="s">
        <v>30</v>
      </c>
      <c r="G137" s="11" t="s">
        <v>33</v>
      </c>
      <c r="H137" s="12" t="s">
        <v>129</v>
      </c>
      <c r="I137" s="14"/>
      <c r="J137" s="746">
        <f>J138+J139</f>
        <v>38029</v>
      </c>
      <c r="K137" s="34"/>
      <c r="L137" s="29"/>
      <c r="M137" s="29"/>
      <c r="N137" s="38">
        <f>N138+N139</f>
        <v>993104.5176</v>
      </c>
      <c r="O137" s="254">
        <f>O138+O139</f>
        <v>7300</v>
      </c>
      <c r="P137" s="38">
        <f>P138+P139</f>
        <v>190635.12</v>
      </c>
      <c r="Q137" s="602">
        <f>O137*100/J137</f>
        <v>19.195876830839623</v>
      </c>
      <c r="R137" s="697">
        <f>R138+R139</f>
        <v>1790</v>
      </c>
      <c r="S137" s="692">
        <f t="shared" si="8"/>
        <v>9090</v>
      </c>
      <c r="T137" s="711">
        <f>S137*100/J137</f>
        <v>23.902811012648243</v>
      </c>
    </row>
    <row r="138" spans="1:20" ht="12.75">
      <c r="A138" s="278"/>
      <c r="B138" s="279"/>
      <c r="C138" s="279"/>
      <c r="D138" s="280"/>
      <c r="E138" s="386"/>
      <c r="F138" s="282"/>
      <c r="G138" s="387"/>
      <c r="H138" s="283"/>
      <c r="I138" s="233" t="s">
        <v>128</v>
      </c>
      <c r="J138" s="745">
        <v>38029</v>
      </c>
      <c r="K138" s="284">
        <v>25.11</v>
      </c>
      <c r="L138" s="310">
        <v>1</v>
      </c>
      <c r="M138" s="310">
        <v>1.04</v>
      </c>
      <c r="N138" s="208">
        <f>J138*K138*L138*M138</f>
        <v>993104.5176</v>
      </c>
      <c r="O138" s="598">
        <v>7300</v>
      </c>
      <c r="P138" s="604">
        <f>K138*L138*O138*M138</f>
        <v>190635.12</v>
      </c>
      <c r="Q138" s="622"/>
      <c r="R138" s="689">
        <v>1790</v>
      </c>
      <c r="S138" s="572">
        <f t="shared" si="8"/>
        <v>9090</v>
      </c>
      <c r="T138" s="720"/>
    </row>
    <row r="139" spans="1:20" ht="42" thickBot="1">
      <c r="A139" s="285"/>
      <c r="B139" s="286"/>
      <c r="C139" s="286"/>
      <c r="D139" s="287"/>
      <c r="E139" s="388"/>
      <c r="F139" s="289"/>
      <c r="G139" s="389"/>
      <c r="H139" s="290"/>
      <c r="I139" s="291" t="s">
        <v>310</v>
      </c>
      <c r="J139" s="233">
        <v>0</v>
      </c>
      <c r="K139" s="284">
        <v>25.11</v>
      </c>
      <c r="L139" s="310">
        <v>79.65</v>
      </c>
      <c r="M139" s="310">
        <v>1.04</v>
      </c>
      <c r="N139" s="208">
        <f>J139*K139*L139*M139</f>
        <v>0</v>
      </c>
      <c r="O139" s="598"/>
      <c r="P139" s="158"/>
      <c r="Q139" s="594"/>
      <c r="R139" s="689"/>
      <c r="S139" s="572">
        <f t="shared" si="8"/>
        <v>0</v>
      </c>
      <c r="T139" s="720"/>
    </row>
    <row r="140" spans="1:20" ht="127.5" thickBot="1">
      <c r="A140" s="9" t="s">
        <v>0</v>
      </c>
      <c r="B140" s="8" t="s">
        <v>10</v>
      </c>
      <c r="C140" s="8" t="s">
        <v>3</v>
      </c>
      <c r="D140" s="24" t="s">
        <v>14</v>
      </c>
      <c r="E140" s="25" t="s">
        <v>174</v>
      </c>
      <c r="F140" s="10" t="s">
        <v>30</v>
      </c>
      <c r="G140" s="111" t="s">
        <v>175</v>
      </c>
      <c r="H140" s="12" t="s">
        <v>130</v>
      </c>
      <c r="I140" s="14"/>
      <c r="J140" s="34">
        <f>J141+J142</f>
        <v>228</v>
      </c>
      <c r="K140" s="34"/>
      <c r="L140" s="29"/>
      <c r="M140" s="29"/>
      <c r="N140" s="38">
        <f>N141+N142</f>
        <v>420178.54265088</v>
      </c>
      <c r="O140" s="254">
        <f>O141+O142</f>
        <v>57</v>
      </c>
      <c r="P140" s="38">
        <f>P141+P142</f>
        <v>105044.63566272001</v>
      </c>
      <c r="Q140" s="618">
        <f>O140*100/J140</f>
        <v>25</v>
      </c>
      <c r="R140" s="697">
        <f>R141+R142</f>
        <v>72</v>
      </c>
      <c r="S140" s="692">
        <f t="shared" si="8"/>
        <v>129</v>
      </c>
      <c r="T140" s="711">
        <f>S140*100/J140</f>
        <v>56.578947368421055</v>
      </c>
    </row>
    <row r="141" spans="1:20" ht="41.25">
      <c r="A141" s="278"/>
      <c r="B141" s="279"/>
      <c r="C141" s="279"/>
      <c r="D141" s="280"/>
      <c r="E141" s="386"/>
      <c r="F141" s="282"/>
      <c r="G141" s="387"/>
      <c r="H141" s="283"/>
      <c r="I141" s="291" t="s">
        <v>132</v>
      </c>
      <c r="J141" s="233">
        <v>228</v>
      </c>
      <c r="K141" s="316">
        <v>6072.68</v>
      </c>
      <c r="L141" s="503">
        <v>0.2918</v>
      </c>
      <c r="M141" s="372">
        <v>1.04</v>
      </c>
      <c r="N141" s="208">
        <f>J141*K141*L141*M141</f>
        <v>420178.54265088</v>
      </c>
      <c r="O141" s="598">
        <v>57</v>
      </c>
      <c r="P141" s="604">
        <f>K141*L141*O141*M141</f>
        <v>105044.63566272001</v>
      </c>
      <c r="Q141" s="594"/>
      <c r="R141" s="689">
        <v>72</v>
      </c>
      <c r="S141" s="572">
        <f t="shared" si="8"/>
        <v>129</v>
      </c>
      <c r="T141" s="720"/>
    </row>
    <row r="142" spans="1:20" ht="25.5" thickBot="1">
      <c r="A142" s="293"/>
      <c r="B142" s="294"/>
      <c r="C142" s="294"/>
      <c r="D142" s="295"/>
      <c r="E142" s="390"/>
      <c r="F142" s="297"/>
      <c r="G142" s="391"/>
      <c r="H142" s="298"/>
      <c r="I142" s="291" t="s">
        <v>131</v>
      </c>
      <c r="J142" s="207">
        <v>0</v>
      </c>
      <c r="K142" s="284">
        <v>6072.68</v>
      </c>
      <c r="L142" s="310">
        <v>5.7211</v>
      </c>
      <c r="M142" s="372">
        <v>1.04</v>
      </c>
      <c r="N142" s="208">
        <f>J142*K142*L142*M142</f>
        <v>0</v>
      </c>
      <c r="O142" s="598"/>
      <c r="P142" s="604">
        <f>K142*L142*O142*M142</f>
        <v>0</v>
      </c>
      <c r="Q142" s="594"/>
      <c r="R142" s="689"/>
      <c r="S142" s="572">
        <f t="shared" si="8"/>
        <v>0</v>
      </c>
      <c r="T142" s="720"/>
    </row>
    <row r="143" spans="1:20" ht="49.5" thickBot="1">
      <c r="A143" s="18" t="s">
        <v>0</v>
      </c>
      <c r="B143" s="19" t="s">
        <v>11</v>
      </c>
      <c r="C143" s="19" t="s">
        <v>12</v>
      </c>
      <c r="D143" s="20" t="s">
        <v>15</v>
      </c>
      <c r="E143" s="26" t="s">
        <v>133</v>
      </c>
      <c r="F143" s="250" t="s">
        <v>246</v>
      </c>
      <c r="G143" s="26" t="s">
        <v>247</v>
      </c>
      <c r="H143" s="251" t="s">
        <v>34</v>
      </c>
      <c r="I143" s="13"/>
      <c r="J143" s="253">
        <v>785282</v>
      </c>
      <c r="K143" s="799">
        <v>22.1</v>
      </c>
      <c r="L143" s="29">
        <v>1</v>
      </c>
      <c r="M143" s="791">
        <v>1.04</v>
      </c>
      <c r="N143" s="38">
        <f>J143*K143*L143*M143</f>
        <v>18048921.487999998</v>
      </c>
      <c r="O143" s="603">
        <v>202199</v>
      </c>
      <c r="P143" s="38">
        <f>K143*L143*O143*M143</f>
        <v>4647341.816000001</v>
      </c>
      <c r="Q143" s="602">
        <f>O143*100/J143</f>
        <v>25.748584584900712</v>
      </c>
      <c r="R143" s="723">
        <v>217146</v>
      </c>
      <c r="S143" s="879">
        <f t="shared" si="8"/>
        <v>419345</v>
      </c>
      <c r="T143" s="711">
        <f>S143*100/J143</f>
        <v>53.40056183638489</v>
      </c>
    </row>
    <row r="144" spans="1:20" ht="147" thickBot="1">
      <c r="A144" s="9" t="s">
        <v>0</v>
      </c>
      <c r="B144" s="8" t="s">
        <v>17</v>
      </c>
      <c r="C144" s="8" t="s">
        <v>13</v>
      </c>
      <c r="D144" s="25" t="s">
        <v>176</v>
      </c>
      <c r="E144" s="25" t="s">
        <v>177</v>
      </c>
      <c r="F144" s="300" t="s">
        <v>244</v>
      </c>
      <c r="G144" s="301" t="s">
        <v>178</v>
      </c>
      <c r="H144" s="129" t="s">
        <v>245</v>
      </c>
      <c r="I144" s="14"/>
      <c r="J144" s="34">
        <f>J145+J146+J147+J148+J149+J150+J151+J152+J153</f>
        <v>0</v>
      </c>
      <c r="K144" s="34"/>
      <c r="L144" s="29"/>
      <c r="M144" s="29"/>
      <c r="N144" s="38">
        <f>N145+N146+N147+N148+N149+N150+N151+N152+N153</f>
        <v>0</v>
      </c>
      <c r="O144" s="199"/>
      <c r="P144" s="200"/>
      <c r="Q144" s="592"/>
      <c r="R144" s="696"/>
      <c r="S144" s="691">
        <f t="shared" si="8"/>
        <v>0</v>
      </c>
      <c r="T144" s="711"/>
    </row>
    <row r="145" spans="1:20" ht="12.75">
      <c r="A145" s="44"/>
      <c r="B145" s="45"/>
      <c r="C145" s="45"/>
      <c r="D145" s="46"/>
      <c r="E145" s="220"/>
      <c r="F145" s="172"/>
      <c r="G145" s="221"/>
      <c r="H145" s="173"/>
      <c r="I145" s="174" t="s">
        <v>134</v>
      </c>
      <c r="J145" s="174">
        <v>0</v>
      </c>
      <c r="K145" s="206">
        <v>0</v>
      </c>
      <c r="L145" s="311"/>
      <c r="M145" s="311"/>
      <c r="N145" s="176">
        <f>J145*K145</f>
        <v>0</v>
      </c>
      <c r="O145" s="161"/>
      <c r="P145" s="198"/>
      <c r="Q145" s="596"/>
      <c r="R145" s="693"/>
      <c r="S145" s="291">
        <f t="shared" si="8"/>
        <v>0</v>
      </c>
      <c r="T145" s="720"/>
    </row>
    <row r="146" spans="1:20" ht="12.75">
      <c r="A146" s="50"/>
      <c r="B146" s="51"/>
      <c r="C146" s="51"/>
      <c r="D146" s="52"/>
      <c r="E146" s="201"/>
      <c r="F146" s="181"/>
      <c r="G146" s="202"/>
      <c r="H146" s="182"/>
      <c r="I146" s="174" t="s">
        <v>135</v>
      </c>
      <c r="J146" s="174">
        <v>0</v>
      </c>
      <c r="K146" s="206">
        <v>0</v>
      </c>
      <c r="L146" s="311"/>
      <c r="M146" s="311"/>
      <c r="N146" s="176">
        <f aca="true" t="shared" si="9" ref="N146:N153">J146*K146</f>
        <v>0</v>
      </c>
      <c r="O146" s="161"/>
      <c r="P146" s="198"/>
      <c r="Q146" s="596"/>
      <c r="R146" s="693"/>
      <c r="S146" s="291">
        <f t="shared" si="8"/>
        <v>0</v>
      </c>
      <c r="T146" s="720"/>
    </row>
    <row r="147" spans="1:20" ht="12.75">
      <c r="A147" s="50"/>
      <c r="B147" s="51"/>
      <c r="C147" s="51"/>
      <c r="D147" s="52"/>
      <c r="E147" s="201"/>
      <c r="F147" s="181"/>
      <c r="G147" s="202"/>
      <c r="H147" s="182"/>
      <c r="I147" s="174" t="s">
        <v>136</v>
      </c>
      <c r="J147" s="174">
        <v>0</v>
      </c>
      <c r="K147" s="206">
        <v>0</v>
      </c>
      <c r="L147" s="311"/>
      <c r="M147" s="311"/>
      <c r="N147" s="176">
        <f t="shared" si="9"/>
        <v>0</v>
      </c>
      <c r="O147" s="161"/>
      <c r="P147" s="198"/>
      <c r="Q147" s="596"/>
      <c r="R147" s="693"/>
      <c r="S147" s="291">
        <f t="shared" si="8"/>
        <v>0</v>
      </c>
      <c r="T147" s="720"/>
    </row>
    <row r="148" spans="1:20" ht="12.75">
      <c r="A148" s="50"/>
      <c r="B148" s="51"/>
      <c r="C148" s="51"/>
      <c r="D148" s="52"/>
      <c r="E148" s="201"/>
      <c r="F148" s="181"/>
      <c r="G148" s="202"/>
      <c r="H148" s="182"/>
      <c r="I148" s="174" t="s">
        <v>139</v>
      </c>
      <c r="J148" s="174">
        <v>0</v>
      </c>
      <c r="K148" s="206">
        <v>0</v>
      </c>
      <c r="L148" s="311"/>
      <c r="M148" s="311"/>
      <c r="N148" s="176">
        <f t="shared" si="9"/>
        <v>0</v>
      </c>
      <c r="O148" s="161"/>
      <c r="P148" s="198"/>
      <c r="Q148" s="596"/>
      <c r="R148" s="693"/>
      <c r="S148" s="291">
        <f t="shared" si="8"/>
        <v>0</v>
      </c>
      <c r="T148" s="720"/>
    </row>
    <row r="149" spans="1:20" ht="25.5">
      <c r="A149" s="50"/>
      <c r="B149" s="51"/>
      <c r="C149" s="51"/>
      <c r="D149" s="52"/>
      <c r="E149" s="201"/>
      <c r="F149" s="181"/>
      <c r="G149" s="202"/>
      <c r="H149" s="182"/>
      <c r="I149" s="183" t="s">
        <v>140</v>
      </c>
      <c r="J149" s="174">
        <v>0</v>
      </c>
      <c r="K149" s="206">
        <v>0</v>
      </c>
      <c r="L149" s="311"/>
      <c r="M149" s="311"/>
      <c r="N149" s="176">
        <f t="shared" si="9"/>
        <v>0</v>
      </c>
      <c r="O149" s="161"/>
      <c r="P149" s="198"/>
      <c r="Q149" s="596"/>
      <c r="R149" s="693"/>
      <c r="S149" s="291">
        <f t="shared" si="8"/>
        <v>0</v>
      </c>
      <c r="T149" s="720"/>
    </row>
    <row r="150" spans="1:20" ht="12.75">
      <c r="A150" s="50"/>
      <c r="B150" s="51"/>
      <c r="C150" s="51"/>
      <c r="D150" s="52"/>
      <c r="E150" s="201"/>
      <c r="F150" s="181"/>
      <c r="G150" s="202"/>
      <c r="H150" s="182"/>
      <c r="I150" s="174" t="s">
        <v>137</v>
      </c>
      <c r="J150" s="174">
        <v>0</v>
      </c>
      <c r="K150" s="206">
        <v>0</v>
      </c>
      <c r="L150" s="311"/>
      <c r="M150" s="311"/>
      <c r="N150" s="176">
        <f t="shared" si="9"/>
        <v>0</v>
      </c>
      <c r="O150" s="161"/>
      <c r="P150" s="198"/>
      <c r="Q150" s="596"/>
      <c r="R150" s="693"/>
      <c r="S150" s="291">
        <f t="shared" si="8"/>
        <v>0</v>
      </c>
      <c r="T150" s="720"/>
    </row>
    <row r="151" spans="1:20" ht="13.5" thickBot="1">
      <c r="A151" s="56"/>
      <c r="B151" s="57"/>
      <c r="C151" s="57"/>
      <c r="D151" s="63"/>
      <c r="E151" s="229"/>
      <c r="F151" s="190"/>
      <c r="G151" s="230"/>
      <c r="H151" s="191"/>
      <c r="I151" s="174" t="s">
        <v>138</v>
      </c>
      <c r="J151" s="174">
        <v>0</v>
      </c>
      <c r="K151" s="206">
        <v>0</v>
      </c>
      <c r="L151" s="311"/>
      <c r="M151" s="311"/>
      <c r="N151" s="176">
        <f t="shared" si="9"/>
        <v>0</v>
      </c>
      <c r="O151" s="161"/>
      <c r="P151" s="198"/>
      <c r="Q151" s="596"/>
      <c r="R151" s="693"/>
      <c r="S151" s="291">
        <f t="shared" si="8"/>
        <v>0</v>
      </c>
      <c r="T151" s="720"/>
    </row>
    <row r="152" spans="1:20" ht="13.5" thickBot="1">
      <c r="A152" s="93"/>
      <c r="B152" s="94"/>
      <c r="C152" s="94"/>
      <c r="D152" s="52"/>
      <c r="E152" s="201"/>
      <c r="F152" s="181"/>
      <c r="G152" s="202"/>
      <c r="H152" s="182"/>
      <c r="I152" s="174" t="s">
        <v>159</v>
      </c>
      <c r="J152" s="174">
        <v>0</v>
      </c>
      <c r="K152" s="206">
        <v>0</v>
      </c>
      <c r="L152" s="311"/>
      <c r="M152" s="311"/>
      <c r="N152" s="176">
        <f t="shared" si="9"/>
        <v>0</v>
      </c>
      <c r="O152" s="161"/>
      <c r="P152" s="198"/>
      <c r="Q152" s="596"/>
      <c r="R152" s="693"/>
      <c r="S152" s="291">
        <f t="shared" si="8"/>
        <v>0</v>
      </c>
      <c r="T152" s="720"/>
    </row>
    <row r="153" spans="1:20" ht="13.5" thickBot="1">
      <c r="A153" s="93"/>
      <c r="B153" s="94"/>
      <c r="C153" s="94"/>
      <c r="D153" s="52"/>
      <c r="E153" s="201"/>
      <c r="F153" s="181"/>
      <c r="G153" s="202"/>
      <c r="H153" s="182"/>
      <c r="I153" s="174" t="s">
        <v>160</v>
      </c>
      <c r="J153" s="174">
        <v>0</v>
      </c>
      <c r="K153" s="206">
        <v>0</v>
      </c>
      <c r="L153" s="311"/>
      <c r="M153" s="311"/>
      <c r="N153" s="176">
        <f t="shared" si="9"/>
        <v>0</v>
      </c>
      <c r="O153" s="161"/>
      <c r="P153" s="198"/>
      <c r="Q153" s="596"/>
      <c r="R153" s="693"/>
      <c r="S153" s="291">
        <f t="shared" si="8"/>
        <v>0</v>
      </c>
      <c r="T153" s="720"/>
    </row>
    <row r="154" spans="1:20" ht="124.5" thickBot="1">
      <c r="A154" s="9" t="s">
        <v>0</v>
      </c>
      <c r="B154" s="8" t="s">
        <v>18</v>
      </c>
      <c r="C154" s="8" t="s">
        <v>13</v>
      </c>
      <c r="D154" s="80" t="s">
        <v>16</v>
      </c>
      <c r="E154" s="80" t="s">
        <v>19</v>
      </c>
      <c r="F154" s="82" t="s">
        <v>30</v>
      </c>
      <c r="G154" s="109" t="s">
        <v>168</v>
      </c>
      <c r="H154" s="83" t="s">
        <v>141</v>
      </c>
      <c r="I154" s="13"/>
      <c r="J154" s="29">
        <f>J155+J156+J157+J158+J159+J160+J161+J162+J163</f>
        <v>950</v>
      </c>
      <c r="K154" s="34"/>
      <c r="L154" s="29"/>
      <c r="M154" s="29"/>
      <c r="N154" s="38">
        <f>N155+N156+N157+N158+N159+N160+N161+N162+N163</f>
        <v>420115.5738</v>
      </c>
      <c r="O154" s="254">
        <f>O155+O156+O157+O158+O159+O160+O161+O162+O163</f>
        <v>94</v>
      </c>
      <c r="P154" s="38">
        <f>P155+P156+P157+P158+P159+P160+P161+P162+P163</f>
        <v>43142.85456</v>
      </c>
      <c r="Q154" s="602">
        <f>O154*100/J154</f>
        <v>9.894736842105264</v>
      </c>
      <c r="R154" s="697">
        <f>R155+R156+R157+R158+R159+R160+R161+R162+R163</f>
        <v>204</v>
      </c>
      <c r="S154" s="692">
        <f t="shared" si="8"/>
        <v>298</v>
      </c>
      <c r="T154" s="711">
        <f>S154*100/J154</f>
        <v>31.36842105263158</v>
      </c>
    </row>
    <row r="155" spans="1:20" ht="12.75">
      <c r="A155" s="168"/>
      <c r="B155" s="169"/>
      <c r="C155" s="169"/>
      <c r="D155" s="170"/>
      <c r="E155" s="170"/>
      <c r="F155" s="172"/>
      <c r="G155" s="172"/>
      <c r="H155" s="173"/>
      <c r="I155" s="174" t="s">
        <v>142</v>
      </c>
      <c r="J155" s="207">
        <v>20</v>
      </c>
      <c r="K155" s="284">
        <v>426.75</v>
      </c>
      <c r="L155" s="310">
        <v>0.6995</v>
      </c>
      <c r="M155" s="310">
        <v>1.04</v>
      </c>
      <c r="N155" s="208">
        <f>J155*K155*L155*M155</f>
        <v>6209.0418</v>
      </c>
      <c r="O155" s="598">
        <v>2</v>
      </c>
      <c r="P155" s="604">
        <f>K155*L155*O155*M155</f>
        <v>620.90418</v>
      </c>
      <c r="Q155" s="594"/>
      <c r="R155" s="689">
        <v>3</v>
      </c>
      <c r="S155" s="572">
        <f t="shared" si="8"/>
        <v>5</v>
      </c>
      <c r="T155" s="720"/>
    </row>
    <row r="156" spans="1:20" ht="12.75">
      <c r="A156" s="177"/>
      <c r="B156" s="178"/>
      <c r="C156" s="178"/>
      <c r="D156" s="179"/>
      <c r="E156" s="179"/>
      <c r="F156" s="181"/>
      <c r="G156" s="181"/>
      <c r="H156" s="182"/>
      <c r="I156" s="174" t="s">
        <v>143</v>
      </c>
      <c r="J156" s="207">
        <v>30</v>
      </c>
      <c r="K156" s="284">
        <v>426.75</v>
      </c>
      <c r="L156" s="310">
        <v>0.6995</v>
      </c>
      <c r="M156" s="310">
        <v>1.04</v>
      </c>
      <c r="N156" s="208">
        <f aca="true" t="shared" si="10" ref="N156:N162">J156*K156*L156*M156</f>
        <v>9313.562700000002</v>
      </c>
      <c r="O156" s="598">
        <v>0</v>
      </c>
      <c r="P156" s="604">
        <f aca="true" t="shared" si="11" ref="P156:P163">K156*L156*O156*M156</f>
        <v>0</v>
      </c>
      <c r="Q156" s="594"/>
      <c r="R156" s="689">
        <v>0</v>
      </c>
      <c r="S156" s="572">
        <f t="shared" si="8"/>
        <v>0</v>
      </c>
      <c r="T156" s="720"/>
    </row>
    <row r="157" spans="1:20" ht="12.75">
      <c r="A157" s="177"/>
      <c r="B157" s="178"/>
      <c r="C157" s="178"/>
      <c r="D157" s="179"/>
      <c r="E157" s="179"/>
      <c r="F157" s="181"/>
      <c r="G157" s="181"/>
      <c r="H157" s="182"/>
      <c r="I157" s="174" t="s">
        <v>144</v>
      </c>
      <c r="J157" s="207">
        <v>30</v>
      </c>
      <c r="K157" s="284">
        <v>426.75</v>
      </c>
      <c r="L157" s="310">
        <v>0.6995</v>
      </c>
      <c r="M157" s="310">
        <v>1.04</v>
      </c>
      <c r="N157" s="208">
        <f t="shared" si="10"/>
        <v>9313.562700000002</v>
      </c>
      <c r="O157" s="598">
        <v>0</v>
      </c>
      <c r="P157" s="604">
        <f t="shared" si="11"/>
        <v>0</v>
      </c>
      <c r="Q157" s="594"/>
      <c r="R157" s="689">
        <v>5</v>
      </c>
      <c r="S157" s="572">
        <f t="shared" si="8"/>
        <v>5</v>
      </c>
      <c r="T157" s="720"/>
    </row>
    <row r="158" spans="1:20" ht="12.75">
      <c r="A158" s="177"/>
      <c r="B158" s="178"/>
      <c r="C158" s="178"/>
      <c r="D158" s="179"/>
      <c r="E158" s="179"/>
      <c r="F158" s="181"/>
      <c r="G158" s="181"/>
      <c r="H158" s="182"/>
      <c r="I158" s="174" t="s">
        <v>145</v>
      </c>
      <c r="J158" s="207">
        <v>10</v>
      </c>
      <c r="K158" s="284">
        <v>426.75</v>
      </c>
      <c r="L158" s="310">
        <v>0.6995</v>
      </c>
      <c r="M158" s="310">
        <v>1.04</v>
      </c>
      <c r="N158" s="208">
        <f t="shared" si="10"/>
        <v>3104.5209</v>
      </c>
      <c r="O158" s="598">
        <v>0</v>
      </c>
      <c r="P158" s="604">
        <f t="shared" si="11"/>
        <v>0</v>
      </c>
      <c r="Q158" s="594"/>
      <c r="R158" s="689">
        <v>2</v>
      </c>
      <c r="S158" s="572">
        <f t="shared" si="8"/>
        <v>2</v>
      </c>
      <c r="T158" s="720"/>
    </row>
    <row r="159" spans="1:20" ht="17.25">
      <c r="A159" s="177"/>
      <c r="B159" s="178"/>
      <c r="C159" s="178"/>
      <c r="D159" s="179"/>
      <c r="E159" s="179"/>
      <c r="F159" s="181"/>
      <c r="G159" s="181"/>
      <c r="H159" s="182"/>
      <c r="I159" s="183" t="s">
        <v>146</v>
      </c>
      <c r="J159" s="207">
        <v>10</v>
      </c>
      <c r="K159" s="284">
        <v>426.75</v>
      </c>
      <c r="L159" s="310">
        <v>0.6995</v>
      </c>
      <c r="M159" s="310">
        <v>1.04</v>
      </c>
      <c r="N159" s="208">
        <f t="shared" si="10"/>
        <v>3104.5209</v>
      </c>
      <c r="O159" s="598">
        <v>2</v>
      </c>
      <c r="P159" s="604">
        <f t="shared" si="11"/>
        <v>620.90418</v>
      </c>
      <c r="Q159" s="594"/>
      <c r="R159" s="689">
        <v>1</v>
      </c>
      <c r="S159" s="572">
        <f t="shared" si="8"/>
        <v>3</v>
      </c>
      <c r="T159" s="720"/>
    </row>
    <row r="160" spans="1:20" ht="12.75">
      <c r="A160" s="177"/>
      <c r="B160" s="178"/>
      <c r="C160" s="178"/>
      <c r="D160" s="179"/>
      <c r="E160" s="179"/>
      <c r="F160" s="181"/>
      <c r="G160" s="181"/>
      <c r="H160" s="182"/>
      <c r="I160" s="174" t="s">
        <v>147</v>
      </c>
      <c r="J160" s="207">
        <v>400</v>
      </c>
      <c r="K160" s="314">
        <v>426.75</v>
      </c>
      <c r="L160" s="372">
        <v>1.2124</v>
      </c>
      <c r="M160" s="310">
        <v>1.04</v>
      </c>
      <c r="N160" s="208">
        <f t="shared" si="10"/>
        <v>215234.9472</v>
      </c>
      <c r="O160" s="598">
        <v>47</v>
      </c>
      <c r="P160" s="604">
        <f t="shared" si="11"/>
        <v>25290.106296</v>
      </c>
      <c r="Q160" s="594"/>
      <c r="R160" s="689">
        <v>115</v>
      </c>
      <c r="S160" s="572">
        <f t="shared" si="8"/>
        <v>162</v>
      </c>
      <c r="T160" s="720"/>
    </row>
    <row r="161" spans="1:20" ht="12.75">
      <c r="A161" s="261"/>
      <c r="B161" s="178"/>
      <c r="C161" s="178"/>
      <c r="D161" s="258"/>
      <c r="E161" s="188"/>
      <c r="F161" s="190"/>
      <c r="G161" s="190"/>
      <c r="H161" s="191"/>
      <c r="I161" s="234" t="s">
        <v>148</v>
      </c>
      <c r="J161" s="235">
        <v>450</v>
      </c>
      <c r="K161" s="315">
        <v>426.75</v>
      </c>
      <c r="L161" s="373">
        <v>0.8704</v>
      </c>
      <c r="M161" s="310">
        <v>1.04</v>
      </c>
      <c r="N161" s="208">
        <f t="shared" si="10"/>
        <v>173835.41760000002</v>
      </c>
      <c r="O161" s="598">
        <v>43</v>
      </c>
      <c r="P161" s="604">
        <f t="shared" si="11"/>
        <v>16610.939904</v>
      </c>
      <c r="Q161" s="594"/>
      <c r="R161" s="689">
        <v>0</v>
      </c>
      <c r="S161" s="572">
        <f t="shared" si="8"/>
        <v>43</v>
      </c>
      <c r="T161" s="720"/>
    </row>
    <row r="162" spans="1:20" ht="12.75">
      <c r="A162" s="261"/>
      <c r="B162" s="178"/>
      <c r="C162" s="178"/>
      <c r="D162" s="257"/>
      <c r="E162" s="179"/>
      <c r="F162" s="181"/>
      <c r="G162" s="181"/>
      <c r="H162" s="182"/>
      <c r="I162" s="174" t="s">
        <v>161</v>
      </c>
      <c r="J162" s="233">
        <v>0</v>
      </c>
      <c r="K162" s="316">
        <v>231.92</v>
      </c>
      <c r="L162" s="374">
        <v>1</v>
      </c>
      <c r="M162" s="310">
        <v>1.04</v>
      </c>
      <c r="N162" s="208">
        <f t="shared" si="10"/>
        <v>0</v>
      </c>
      <c r="O162" s="598">
        <v>0</v>
      </c>
      <c r="P162" s="604">
        <f t="shared" si="11"/>
        <v>0</v>
      </c>
      <c r="Q162" s="594"/>
      <c r="R162" s="689">
        <v>78</v>
      </c>
      <c r="S162" s="572">
        <f t="shared" si="8"/>
        <v>78</v>
      </c>
      <c r="T162" s="720"/>
    </row>
    <row r="163" spans="1:20" ht="13.5" thickBot="1">
      <c r="A163" s="262"/>
      <c r="B163" s="212"/>
      <c r="C163" s="212"/>
      <c r="D163" s="259"/>
      <c r="E163" s="213"/>
      <c r="F163" s="215"/>
      <c r="G163" s="215"/>
      <c r="H163" s="216"/>
      <c r="I163" s="236" t="s">
        <v>164</v>
      </c>
      <c r="J163" s="237">
        <v>0</v>
      </c>
      <c r="K163" s="317">
        <v>231.92</v>
      </c>
      <c r="L163" s="375">
        <v>1</v>
      </c>
      <c r="M163" s="310">
        <v>1.04</v>
      </c>
      <c r="N163" s="208">
        <f>J163*K163*L163*M163</f>
        <v>0</v>
      </c>
      <c r="O163" s="598">
        <v>0</v>
      </c>
      <c r="P163" s="604">
        <f t="shared" si="11"/>
        <v>0</v>
      </c>
      <c r="Q163" s="597"/>
      <c r="R163" s="689">
        <v>0</v>
      </c>
      <c r="S163" s="572">
        <f t="shared" si="8"/>
        <v>0</v>
      </c>
      <c r="T163" s="720"/>
    </row>
    <row r="164" spans="1:20" ht="12.75">
      <c r="A164" s="1" t="s">
        <v>20</v>
      </c>
      <c r="J164" s="381">
        <f>J2+J5+J44+J103+J130+J137+J140+J143+J144+J154</f>
        <v>898067</v>
      </c>
      <c r="K164" s="91"/>
      <c r="L164" s="91"/>
      <c r="M164" s="91"/>
      <c r="N164" s="307">
        <f>N2+N5+N44+N103+N130+N137+N140+N143+N144+N154</f>
        <v>28337854.008488957</v>
      </c>
      <c r="O164" s="616">
        <f>O2+O5+O44+O103+O130+O137+O140+O143+O144+O154</f>
        <v>220802</v>
      </c>
      <c r="P164" s="92">
        <f>P2+P5+P44+P103+P130+P137+P140+P143+P144+P154</f>
        <v>6192652.731066881</v>
      </c>
      <c r="Q164" s="623">
        <f>O164*100/J164</f>
        <v>24.586361596629203</v>
      </c>
      <c r="R164" s="582">
        <f>R2+R5+R44+R103+R130+R137+R140+R143+R144+R154</f>
        <v>244621</v>
      </c>
      <c r="S164" s="582">
        <f>S2+S5+S44+S103+S130+S137+S140+S143+S144+S154</f>
        <v>465423</v>
      </c>
      <c r="T164" s="707">
        <f>S164*100/J164</f>
        <v>51.82497519672808</v>
      </c>
    </row>
    <row r="165" spans="15:19" ht="12.75">
      <c r="O165" s="164"/>
      <c r="P165" s="92">
        <f>P164*100/N164</f>
        <v>21.85293469721382</v>
      </c>
      <c r="Q165" s="249"/>
      <c r="S165" s="705">
        <f>O164+R164</f>
        <v>465423</v>
      </c>
    </row>
    <row r="166" spans="12:16" ht="12.75">
      <c r="L166">
        <v>2016</v>
      </c>
      <c r="N166" s="402">
        <v>9809491</v>
      </c>
      <c r="O166" s="163"/>
      <c r="P166" s="165"/>
    </row>
    <row r="167" spans="12:14" ht="12.75">
      <c r="L167">
        <v>2017</v>
      </c>
      <c r="N167" s="513">
        <v>23602121</v>
      </c>
    </row>
    <row r="168" spans="12:14" ht="12.75">
      <c r="L168">
        <v>2018</v>
      </c>
      <c r="N168" s="471">
        <v>27318875</v>
      </c>
    </row>
    <row r="169" spans="12:17" ht="12.75">
      <c r="L169">
        <v>2019</v>
      </c>
      <c r="N169" s="471">
        <f>N164</f>
        <v>28337854.008488957</v>
      </c>
      <c r="O169" s="790" t="s">
        <v>367</v>
      </c>
      <c r="P169" s="151">
        <v>27986350</v>
      </c>
      <c r="Q169" s="263">
        <f>N164-P169</f>
        <v>351504.00848895684</v>
      </c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171"/>
  <sheetViews>
    <sheetView zoomScale="208" zoomScaleNormal="208" zoomScalePageLayoutView="0" workbookViewId="0" topLeftCell="I157">
      <selection activeCell="S171" sqref="S171"/>
    </sheetView>
  </sheetViews>
  <sheetFormatPr defaultColWidth="9.140625" defaultRowHeight="12.75"/>
  <cols>
    <col min="1" max="1" width="3.7109375" style="0" customWidth="1"/>
    <col min="2" max="2" width="20.00390625" style="0" customWidth="1"/>
    <col min="3" max="3" width="7.28125" style="0" customWidth="1"/>
    <col min="4" max="4" width="9.8515625" style="0" customWidth="1"/>
    <col min="5" max="5" width="10.00390625" style="0" customWidth="1"/>
    <col min="7" max="7" width="10.28125" style="0" customWidth="1"/>
    <col min="9" max="9" width="18.8515625" style="0" customWidth="1"/>
    <col min="14" max="14" width="13.00390625" style="0" bestFit="1" customWidth="1"/>
    <col min="15" max="15" width="10.28125" style="0" customWidth="1"/>
    <col min="16" max="16" width="10.00390625" style="0" customWidth="1"/>
    <col min="18" max="18" width="11.8515625" style="0" customWidth="1"/>
    <col min="20" max="20" width="10.28125" style="0" bestFit="1" customWidth="1"/>
  </cols>
  <sheetData>
    <row r="1" spans="1:20" ht="57" customHeight="1" thickBot="1">
      <c r="A1" s="3" t="s">
        <v>21</v>
      </c>
      <c r="B1" s="4" t="s">
        <v>24</v>
      </c>
      <c r="C1" s="5" t="s">
        <v>25</v>
      </c>
      <c r="D1" s="5" t="s">
        <v>26</v>
      </c>
      <c r="E1" s="4" t="s">
        <v>27</v>
      </c>
      <c r="F1" s="36" t="s">
        <v>149</v>
      </c>
      <c r="G1" s="6" t="s">
        <v>23</v>
      </c>
      <c r="H1" s="7" t="s">
        <v>22</v>
      </c>
      <c r="I1" s="7" t="s">
        <v>36</v>
      </c>
      <c r="J1" s="22" t="s">
        <v>41</v>
      </c>
      <c r="K1" s="23" t="s">
        <v>150</v>
      </c>
      <c r="L1" s="334" t="s">
        <v>273</v>
      </c>
      <c r="M1" s="334" t="s">
        <v>372</v>
      </c>
      <c r="N1" s="37" t="s">
        <v>119</v>
      </c>
      <c r="O1" s="599" t="s">
        <v>329</v>
      </c>
      <c r="P1" s="600" t="s">
        <v>330</v>
      </c>
      <c r="Q1" s="601" t="s">
        <v>331</v>
      </c>
      <c r="R1" s="695" t="s">
        <v>337</v>
      </c>
      <c r="S1" s="735" t="s">
        <v>338</v>
      </c>
      <c r="T1" s="23" t="s">
        <v>331</v>
      </c>
    </row>
    <row r="2" spans="1:20" ht="12.75">
      <c r="A2" s="923" t="s">
        <v>0</v>
      </c>
      <c r="B2" s="939" t="s">
        <v>348</v>
      </c>
      <c r="C2" s="940" t="s">
        <v>3</v>
      </c>
      <c r="D2" s="933" t="s">
        <v>165</v>
      </c>
      <c r="E2" s="933" t="s">
        <v>28</v>
      </c>
      <c r="F2" s="937" t="s">
        <v>166</v>
      </c>
      <c r="G2" s="933" t="s">
        <v>167</v>
      </c>
      <c r="H2" s="935" t="s">
        <v>151</v>
      </c>
      <c r="I2" s="13"/>
      <c r="J2" s="29">
        <f>J3+J4</f>
        <v>17779</v>
      </c>
      <c r="K2" s="21"/>
      <c r="L2" s="21"/>
      <c r="M2" s="21"/>
      <c r="N2" s="38">
        <f>N3+N4</f>
        <v>2281870.6456</v>
      </c>
      <c r="O2" s="254">
        <f>O3+O4</f>
        <v>3636</v>
      </c>
      <c r="P2" s="38">
        <f>P3+P4</f>
        <v>466667.5104</v>
      </c>
      <c r="Q2" s="614">
        <f>O2*100/J2</f>
        <v>20.451093987288374</v>
      </c>
      <c r="R2" s="687">
        <f>R3+R4</f>
        <v>5892</v>
      </c>
      <c r="S2" s="688">
        <f>O2+R2</f>
        <v>9528</v>
      </c>
      <c r="T2" s="700">
        <f>S2*100/J2</f>
        <v>53.591315597052706</v>
      </c>
    </row>
    <row r="3" spans="1:20" ht="12.75">
      <c r="A3" s="924"/>
      <c r="B3" s="918"/>
      <c r="C3" s="941"/>
      <c r="D3" s="934"/>
      <c r="E3" s="934"/>
      <c r="F3" s="938"/>
      <c r="G3" s="934"/>
      <c r="H3" s="936"/>
      <c r="I3" s="268" t="s">
        <v>37</v>
      </c>
      <c r="J3" s="207">
        <v>3279</v>
      </c>
      <c r="K3" s="310">
        <v>123.41</v>
      </c>
      <c r="L3" s="207">
        <v>1</v>
      </c>
      <c r="M3" s="207">
        <v>1.04</v>
      </c>
      <c r="N3" s="208">
        <f>J3*K3*L3*M3</f>
        <v>420847.8456</v>
      </c>
      <c r="O3" s="598">
        <v>0</v>
      </c>
      <c r="P3" s="604">
        <f>K3*L3*O3*M3</f>
        <v>0</v>
      </c>
      <c r="Q3" s="608"/>
      <c r="R3" s="689">
        <v>404</v>
      </c>
      <c r="S3" s="887">
        <f>O3+R3</f>
        <v>404</v>
      </c>
      <c r="T3" s="681"/>
    </row>
    <row r="4" spans="1:20" ht="23.25" customHeight="1" thickBot="1">
      <c r="A4" s="924"/>
      <c r="B4" s="918"/>
      <c r="C4" s="941"/>
      <c r="D4" s="934"/>
      <c r="E4" s="934"/>
      <c r="F4" s="938"/>
      <c r="G4" s="934"/>
      <c r="H4" s="936"/>
      <c r="I4" s="269" t="s">
        <v>40</v>
      </c>
      <c r="J4" s="207">
        <v>14500</v>
      </c>
      <c r="K4" s="310">
        <v>123.41</v>
      </c>
      <c r="L4" s="207">
        <v>1</v>
      </c>
      <c r="M4" s="207">
        <v>1.04</v>
      </c>
      <c r="N4" s="208">
        <f>J4*K4*L4*M4</f>
        <v>1861022.8</v>
      </c>
      <c r="O4" s="598">
        <v>3636</v>
      </c>
      <c r="P4" s="604">
        <f>K4*L4*O4*M4</f>
        <v>466667.5104</v>
      </c>
      <c r="Q4" s="625"/>
      <c r="R4" s="689">
        <v>5488</v>
      </c>
      <c r="S4" s="887">
        <f>O4+R4</f>
        <v>9124</v>
      </c>
      <c r="T4" s="681"/>
    </row>
    <row r="5" spans="1:20" ht="156.75" thickBot="1">
      <c r="A5" s="9" t="s">
        <v>0</v>
      </c>
      <c r="B5" s="428" t="s">
        <v>349</v>
      </c>
      <c r="C5" s="430" t="s">
        <v>3</v>
      </c>
      <c r="D5" s="25" t="s">
        <v>165</v>
      </c>
      <c r="E5" s="25" t="s">
        <v>28</v>
      </c>
      <c r="F5" s="32" t="s">
        <v>75</v>
      </c>
      <c r="G5" s="107" t="s">
        <v>168</v>
      </c>
      <c r="H5" s="12" t="s">
        <v>152</v>
      </c>
      <c r="I5" s="14"/>
      <c r="J5" s="29">
        <f>J6+J7+J8+J9+J10+J11+J12+J13+J14+J15+J17+J18+J19+J24+J25+J26+J27+J28+J29+J30+J31+J32+J33+J34+J35+J36+J37+J38+J39+J40+J41+J42+J43+J23+J16</f>
        <v>42861</v>
      </c>
      <c r="K5" s="21"/>
      <c r="L5" s="21"/>
      <c r="M5" s="21"/>
      <c r="N5" s="38">
        <f>N6+N7+N8+N9+N10+N11+N12+N13+N14+N15+N17+N18+N19+N24+N25+N26+N27+N28+N29+N30+N31+N32+N33+N34+N35+N36+N37+N38+N39+N40+N41+N42+N43+N23+N16</f>
        <v>7560375.707697281</v>
      </c>
      <c r="O5" s="254">
        <f>O6+O7+O8+O9+O10+O11+O12+O13+O14+O15+O17+O18+O19+O24+O25+O26+O27+O28+O29+O30+O31+O32+O33+O34+O35+O36+O37+O38+O39+O40+O41+O42+O43+O23+O16</f>
        <v>11960</v>
      </c>
      <c r="P5" s="38">
        <f>P6+P7+P8+P9+P10+P11+P12+P13+P14+P15+P17+P18+P19+P24+P25+P26+P27+P28+P29+P30+P31+P32+P33+P34+P35+P36+P37+P38+P39+P40+P41+P42+P43+P23+P16</f>
        <v>1944494.54461184</v>
      </c>
      <c r="Q5" s="614">
        <f>O5*100/J5</f>
        <v>27.904155292690323</v>
      </c>
      <c r="R5" s="687">
        <f>R6+R7+R8+R9+R10+R11+R12+R13+R14+R15+R17+R18+R19+R24+R25+R26+R27+R28+R29+R30+R31+R32+R33+R34+R35+R36+R37+R38+R39+R40+R41+R42+R43+R23+R16</f>
        <v>14243</v>
      </c>
      <c r="S5" s="688">
        <f>O5+R5</f>
        <v>26203</v>
      </c>
      <c r="T5" s="700">
        <f>S5*100/J5</f>
        <v>61.13483119852547</v>
      </c>
    </row>
    <row r="6" spans="1:20" ht="12.75">
      <c r="A6" s="168"/>
      <c r="B6" s="169"/>
      <c r="C6" s="169"/>
      <c r="D6" s="170"/>
      <c r="E6" s="171"/>
      <c r="F6" s="172"/>
      <c r="G6" s="172"/>
      <c r="H6" s="173"/>
      <c r="I6" s="174" t="s">
        <v>42</v>
      </c>
      <c r="J6" s="175">
        <v>80</v>
      </c>
      <c r="K6" s="310">
        <v>231.92</v>
      </c>
      <c r="L6" s="310">
        <v>2.5454</v>
      </c>
      <c r="M6" s="310">
        <v>1.04</v>
      </c>
      <c r="N6" s="176">
        <f>J6*K6*L6*M6</f>
        <v>49115.3867776</v>
      </c>
      <c r="O6" s="598">
        <v>1</v>
      </c>
      <c r="P6" s="604">
        <f>K6*L6*O6*M6</f>
        <v>613.94233472</v>
      </c>
      <c r="Q6" s="625"/>
      <c r="R6" s="689">
        <v>25</v>
      </c>
      <c r="S6" s="572">
        <f aca="true" t="shared" si="0" ref="S6:S43">O6+R6</f>
        <v>26</v>
      </c>
      <c r="T6" s="681"/>
    </row>
    <row r="7" spans="1:20" ht="12.75">
      <c r="A7" s="177"/>
      <c r="B7" s="178"/>
      <c r="C7" s="178"/>
      <c r="D7" s="179"/>
      <c r="E7" s="180"/>
      <c r="F7" s="181"/>
      <c r="G7" s="181"/>
      <c r="H7" s="182"/>
      <c r="I7" s="174" t="s">
        <v>43</v>
      </c>
      <c r="J7" s="175">
        <v>30</v>
      </c>
      <c r="K7" s="310">
        <v>231.92</v>
      </c>
      <c r="L7" s="310">
        <v>2.5454</v>
      </c>
      <c r="M7" s="310">
        <v>1.04</v>
      </c>
      <c r="N7" s="176">
        <f aca="true" t="shared" si="1" ref="N7:N43">J7*K7*L7*M7</f>
        <v>18418.2700416</v>
      </c>
      <c r="O7" s="598">
        <v>0</v>
      </c>
      <c r="P7" s="604">
        <f aca="true" t="shared" si="2" ref="P7:P43">K7*L7*O7*M7</f>
        <v>0</v>
      </c>
      <c r="Q7" s="625"/>
      <c r="R7" s="689">
        <v>30</v>
      </c>
      <c r="S7" s="572">
        <f t="shared" si="0"/>
        <v>30</v>
      </c>
      <c r="T7" s="681"/>
    </row>
    <row r="8" spans="1:20" ht="17.25">
      <c r="A8" s="177"/>
      <c r="B8" s="178"/>
      <c r="C8" s="178"/>
      <c r="D8" s="179"/>
      <c r="E8" s="180"/>
      <c r="F8" s="181"/>
      <c r="G8" s="181"/>
      <c r="H8" s="182"/>
      <c r="I8" s="183" t="s">
        <v>44</v>
      </c>
      <c r="J8" s="175">
        <v>0</v>
      </c>
      <c r="K8" s="310">
        <v>231.92</v>
      </c>
      <c r="L8" s="310">
        <v>18.0359</v>
      </c>
      <c r="M8" s="310">
        <v>1.04</v>
      </c>
      <c r="N8" s="176">
        <f t="shared" si="1"/>
        <v>0</v>
      </c>
      <c r="O8" s="598">
        <v>0</v>
      </c>
      <c r="P8" s="604">
        <f t="shared" si="2"/>
        <v>0</v>
      </c>
      <c r="Q8" s="625"/>
      <c r="R8" s="689">
        <v>0</v>
      </c>
      <c r="S8" s="572">
        <f t="shared" si="0"/>
        <v>0</v>
      </c>
      <c r="T8" s="681"/>
    </row>
    <row r="9" spans="1:20" ht="12.75">
      <c r="A9" s="177"/>
      <c r="B9" s="178"/>
      <c r="C9" s="178"/>
      <c r="D9" s="179"/>
      <c r="E9" s="180"/>
      <c r="F9" s="181"/>
      <c r="G9" s="181"/>
      <c r="H9" s="182"/>
      <c r="I9" s="174" t="s">
        <v>45</v>
      </c>
      <c r="J9" s="175">
        <v>13508</v>
      </c>
      <c r="K9" s="310">
        <v>231.92</v>
      </c>
      <c r="L9" s="310">
        <v>0.5957</v>
      </c>
      <c r="M9" s="310">
        <v>1.04</v>
      </c>
      <c r="N9" s="176">
        <f t="shared" si="1"/>
        <v>1940842.05323008</v>
      </c>
      <c r="O9" s="598">
        <v>3740</v>
      </c>
      <c r="P9" s="604">
        <f t="shared" si="2"/>
        <v>537366.6922624</v>
      </c>
      <c r="Q9" s="625"/>
      <c r="R9" s="689">
        <v>5120</v>
      </c>
      <c r="S9" s="572">
        <f>O9+R9</f>
        <v>8860</v>
      </c>
      <c r="T9" s="681"/>
    </row>
    <row r="10" spans="1:20" ht="12.75">
      <c r="A10" s="177"/>
      <c r="B10" s="178"/>
      <c r="C10" s="178"/>
      <c r="D10" s="179"/>
      <c r="E10" s="180"/>
      <c r="F10" s="181"/>
      <c r="G10" s="181"/>
      <c r="H10" s="182"/>
      <c r="I10" s="174" t="s">
        <v>46</v>
      </c>
      <c r="J10" s="175">
        <v>0</v>
      </c>
      <c r="K10" s="310">
        <v>231.92</v>
      </c>
      <c r="L10" s="310">
        <v>2.5454</v>
      </c>
      <c r="M10" s="310">
        <v>1.04</v>
      </c>
      <c r="N10" s="176">
        <f t="shared" si="1"/>
        <v>0</v>
      </c>
      <c r="O10" s="598">
        <v>0</v>
      </c>
      <c r="P10" s="604">
        <f t="shared" si="2"/>
        <v>0</v>
      </c>
      <c r="Q10" s="625"/>
      <c r="R10" s="689">
        <v>0</v>
      </c>
      <c r="S10" s="572">
        <f t="shared" si="0"/>
        <v>0</v>
      </c>
      <c r="T10" s="681"/>
    </row>
    <row r="11" spans="1:20" ht="12.75">
      <c r="A11" s="177"/>
      <c r="B11" s="178"/>
      <c r="C11" s="178"/>
      <c r="D11" s="179"/>
      <c r="E11" s="180"/>
      <c r="F11" s="181"/>
      <c r="G11" s="181"/>
      <c r="H11" s="182"/>
      <c r="I11" s="174" t="s">
        <v>47</v>
      </c>
      <c r="J11" s="175">
        <v>0</v>
      </c>
      <c r="K11" s="310">
        <v>231.92</v>
      </c>
      <c r="L11" s="310">
        <v>0.5957</v>
      </c>
      <c r="M11" s="310">
        <v>1.04</v>
      </c>
      <c r="N11" s="176">
        <f t="shared" si="1"/>
        <v>0</v>
      </c>
      <c r="O11" s="598">
        <v>0</v>
      </c>
      <c r="P11" s="604">
        <f t="shared" si="2"/>
        <v>0</v>
      </c>
      <c r="Q11" s="625"/>
      <c r="R11" s="689">
        <v>0</v>
      </c>
      <c r="S11" s="572">
        <f t="shared" si="0"/>
        <v>0</v>
      </c>
      <c r="T11" s="681"/>
    </row>
    <row r="12" spans="1:20" ht="12.75">
      <c r="A12" s="177"/>
      <c r="B12" s="178"/>
      <c r="C12" s="178"/>
      <c r="D12" s="179"/>
      <c r="E12" s="180"/>
      <c r="F12" s="181"/>
      <c r="G12" s="181"/>
      <c r="H12" s="182"/>
      <c r="I12" s="174" t="s">
        <v>48</v>
      </c>
      <c r="J12" s="175">
        <v>6000</v>
      </c>
      <c r="K12" s="310">
        <v>231.92</v>
      </c>
      <c r="L12" s="310">
        <v>0.5957</v>
      </c>
      <c r="M12" s="310">
        <v>1.04</v>
      </c>
      <c r="N12" s="176">
        <f t="shared" si="1"/>
        <v>862085.60256</v>
      </c>
      <c r="O12" s="598">
        <v>1162</v>
      </c>
      <c r="P12" s="604">
        <f t="shared" si="2"/>
        <v>166957.24502911998</v>
      </c>
      <c r="Q12" s="625"/>
      <c r="R12" s="689">
        <v>1592</v>
      </c>
      <c r="S12" s="572">
        <f t="shared" si="0"/>
        <v>2754</v>
      </c>
      <c r="T12" s="681"/>
    </row>
    <row r="13" spans="1:20" ht="12.75">
      <c r="A13" s="177"/>
      <c r="B13" s="178"/>
      <c r="C13" s="178"/>
      <c r="D13" s="179"/>
      <c r="E13" s="180"/>
      <c r="F13" s="181"/>
      <c r="G13" s="181"/>
      <c r="H13" s="182"/>
      <c r="I13" s="174" t="s">
        <v>49</v>
      </c>
      <c r="J13" s="175">
        <v>1000</v>
      </c>
      <c r="K13" s="310">
        <v>231.92</v>
      </c>
      <c r="L13" s="310">
        <v>2.5454</v>
      </c>
      <c r="M13" s="310">
        <v>1.04</v>
      </c>
      <c r="N13" s="176">
        <f t="shared" si="1"/>
        <v>613942.3347199999</v>
      </c>
      <c r="O13" s="598">
        <v>269</v>
      </c>
      <c r="P13" s="604">
        <f t="shared" si="2"/>
        <v>165150.48803968003</v>
      </c>
      <c r="Q13" s="625"/>
      <c r="R13" s="689">
        <v>391</v>
      </c>
      <c r="S13" s="572">
        <f t="shared" si="0"/>
        <v>660</v>
      </c>
      <c r="T13" s="681"/>
    </row>
    <row r="14" spans="1:20" ht="12.75">
      <c r="A14" s="177"/>
      <c r="B14" s="178"/>
      <c r="C14" s="178"/>
      <c r="D14" s="179"/>
      <c r="E14" s="180"/>
      <c r="F14" s="181"/>
      <c r="G14" s="181"/>
      <c r="H14" s="182"/>
      <c r="I14" s="174" t="s">
        <v>61</v>
      </c>
      <c r="J14" s="175">
        <v>3500</v>
      </c>
      <c r="K14" s="310">
        <v>231.92</v>
      </c>
      <c r="L14" s="310">
        <v>0.5957</v>
      </c>
      <c r="M14" s="310">
        <v>1.04</v>
      </c>
      <c r="N14" s="176">
        <f t="shared" si="1"/>
        <v>502883.26816000004</v>
      </c>
      <c r="O14" s="598">
        <v>899</v>
      </c>
      <c r="P14" s="604">
        <f t="shared" si="2"/>
        <v>129169.15945024001</v>
      </c>
      <c r="Q14" s="625"/>
      <c r="R14" s="689">
        <v>989</v>
      </c>
      <c r="S14" s="572">
        <f t="shared" si="0"/>
        <v>1888</v>
      </c>
      <c r="T14" s="681"/>
    </row>
    <row r="15" spans="1:20" ht="12.75">
      <c r="A15" s="177"/>
      <c r="B15" s="178"/>
      <c r="C15" s="178"/>
      <c r="D15" s="179"/>
      <c r="E15" s="180"/>
      <c r="F15" s="181"/>
      <c r="G15" s="181"/>
      <c r="H15" s="182"/>
      <c r="I15" s="174" t="s">
        <v>51</v>
      </c>
      <c r="J15" s="175">
        <v>0</v>
      </c>
      <c r="K15" s="310">
        <v>231.92</v>
      </c>
      <c r="L15" s="310">
        <v>0.5957</v>
      </c>
      <c r="M15" s="310">
        <v>1.04</v>
      </c>
      <c r="N15" s="176">
        <f t="shared" si="1"/>
        <v>0</v>
      </c>
      <c r="O15" s="598">
        <v>0</v>
      </c>
      <c r="P15" s="604">
        <f t="shared" si="2"/>
        <v>0</v>
      </c>
      <c r="Q15" s="625"/>
      <c r="R15" s="689">
        <v>0</v>
      </c>
      <c r="S15" s="572">
        <f t="shared" si="0"/>
        <v>0</v>
      </c>
      <c r="T15" s="681"/>
    </row>
    <row r="16" spans="1:20" ht="12.75">
      <c r="A16" s="177"/>
      <c r="B16" s="178"/>
      <c r="C16" s="178"/>
      <c r="D16" s="179"/>
      <c r="E16" s="180"/>
      <c r="F16" s="181"/>
      <c r="G16" s="181"/>
      <c r="H16" s="182"/>
      <c r="I16" s="174" t="s">
        <v>162</v>
      </c>
      <c r="J16" s="175">
        <v>850</v>
      </c>
      <c r="K16" s="310">
        <v>231.92</v>
      </c>
      <c r="L16" s="310">
        <v>1.1613</v>
      </c>
      <c r="M16" s="310">
        <v>1.04</v>
      </c>
      <c r="N16" s="176">
        <f t="shared" si="1"/>
        <v>238086.567264</v>
      </c>
      <c r="O16" s="598">
        <v>203</v>
      </c>
      <c r="P16" s="604">
        <f t="shared" si="2"/>
        <v>56860.67429952</v>
      </c>
      <c r="Q16" s="625"/>
      <c r="R16" s="689">
        <v>121</v>
      </c>
      <c r="S16" s="572">
        <f t="shared" si="0"/>
        <v>324</v>
      </c>
      <c r="T16" s="681"/>
    </row>
    <row r="17" spans="1:20" ht="12.75">
      <c r="A17" s="177"/>
      <c r="B17" s="178"/>
      <c r="C17" s="178"/>
      <c r="D17" s="179"/>
      <c r="E17" s="180"/>
      <c r="F17" s="181"/>
      <c r="G17" s="181"/>
      <c r="H17" s="182"/>
      <c r="I17" s="174" t="s">
        <v>52</v>
      </c>
      <c r="J17" s="175">
        <v>10500</v>
      </c>
      <c r="K17" s="310">
        <v>231.92</v>
      </c>
      <c r="L17" s="310">
        <v>0.5957</v>
      </c>
      <c r="M17" s="310">
        <v>1.04</v>
      </c>
      <c r="N17" s="176">
        <f t="shared" si="1"/>
        <v>1508649.80448</v>
      </c>
      <c r="O17" s="598">
        <v>2975</v>
      </c>
      <c r="P17" s="604">
        <f t="shared" si="2"/>
        <v>427450.77793599997</v>
      </c>
      <c r="Q17" s="625"/>
      <c r="R17" s="689">
        <v>4055</v>
      </c>
      <c r="S17" s="572">
        <f t="shared" si="0"/>
        <v>7030</v>
      </c>
      <c r="T17" s="681"/>
    </row>
    <row r="18" spans="1:20" ht="44.25" customHeight="1">
      <c r="A18" s="177"/>
      <c r="B18" s="178"/>
      <c r="C18" s="178"/>
      <c r="D18" s="179"/>
      <c r="E18" s="180"/>
      <c r="F18" s="181"/>
      <c r="G18" s="181"/>
      <c r="H18" s="182"/>
      <c r="I18" s="183" t="s">
        <v>53</v>
      </c>
      <c r="J18" s="175">
        <v>0</v>
      </c>
      <c r="K18" s="310">
        <v>231.92</v>
      </c>
      <c r="L18" s="310">
        <v>2.5524</v>
      </c>
      <c r="M18" s="310">
        <v>1.04</v>
      </c>
      <c r="N18" s="176">
        <f t="shared" si="1"/>
        <v>0</v>
      </c>
      <c r="O18" s="598">
        <v>0</v>
      </c>
      <c r="P18" s="604">
        <f t="shared" si="2"/>
        <v>0</v>
      </c>
      <c r="Q18" s="625"/>
      <c r="R18" s="689">
        <v>0</v>
      </c>
      <c r="S18" s="572">
        <f t="shared" si="0"/>
        <v>0</v>
      </c>
      <c r="T18" s="681"/>
    </row>
    <row r="19" spans="1:20" ht="16.5" customHeight="1">
      <c r="A19" s="177"/>
      <c r="B19" s="178"/>
      <c r="C19" s="178"/>
      <c r="D19" s="179"/>
      <c r="E19" s="180"/>
      <c r="F19" s="181"/>
      <c r="G19" s="181"/>
      <c r="H19" s="182"/>
      <c r="I19" s="183" t="s">
        <v>54</v>
      </c>
      <c r="J19" s="175">
        <f>J20+J21+J22</f>
        <v>0</v>
      </c>
      <c r="K19" s="310">
        <v>231.92</v>
      </c>
      <c r="L19" s="310">
        <v>0.5957</v>
      </c>
      <c r="M19" s="310">
        <v>1.04</v>
      </c>
      <c r="N19" s="176">
        <f t="shared" si="1"/>
        <v>0</v>
      </c>
      <c r="O19" s="598">
        <v>0</v>
      </c>
      <c r="P19" s="604">
        <f t="shared" si="2"/>
        <v>0</v>
      </c>
      <c r="Q19" s="625"/>
      <c r="R19" s="689">
        <v>0</v>
      </c>
      <c r="S19" s="572">
        <f t="shared" si="0"/>
        <v>0</v>
      </c>
      <c r="T19" s="681"/>
    </row>
    <row r="20" spans="1:20" ht="12.75">
      <c r="A20" s="177"/>
      <c r="B20" s="178"/>
      <c r="C20" s="178"/>
      <c r="D20" s="179"/>
      <c r="E20" s="180"/>
      <c r="F20" s="181"/>
      <c r="G20" s="181"/>
      <c r="H20" s="182"/>
      <c r="I20" s="184" t="s">
        <v>179</v>
      </c>
      <c r="J20" s="185">
        <v>0</v>
      </c>
      <c r="K20" s="310">
        <v>231.92</v>
      </c>
      <c r="L20" s="310">
        <v>0.5957</v>
      </c>
      <c r="M20" s="310">
        <v>1.04</v>
      </c>
      <c r="N20" s="176">
        <f t="shared" si="1"/>
        <v>0</v>
      </c>
      <c r="O20" s="598">
        <v>0</v>
      </c>
      <c r="P20" s="604">
        <f t="shared" si="2"/>
        <v>0</v>
      </c>
      <c r="Q20" s="625"/>
      <c r="R20" s="689">
        <v>0</v>
      </c>
      <c r="S20" s="572">
        <f t="shared" si="0"/>
        <v>0</v>
      </c>
      <c r="T20" s="681"/>
    </row>
    <row r="21" spans="1:20" ht="12.75">
      <c r="A21" s="177"/>
      <c r="B21" s="178"/>
      <c r="C21" s="178"/>
      <c r="D21" s="179"/>
      <c r="E21" s="180"/>
      <c r="F21" s="181"/>
      <c r="G21" s="181"/>
      <c r="H21" s="182"/>
      <c r="I21" s="184" t="s">
        <v>180</v>
      </c>
      <c r="J21" s="185">
        <v>0</v>
      </c>
      <c r="K21" s="310">
        <v>231.92</v>
      </c>
      <c r="L21" s="310">
        <v>0.5957</v>
      </c>
      <c r="M21" s="310">
        <v>1.04</v>
      </c>
      <c r="N21" s="176">
        <f t="shared" si="1"/>
        <v>0</v>
      </c>
      <c r="O21" s="598">
        <v>0</v>
      </c>
      <c r="P21" s="604">
        <f t="shared" si="2"/>
        <v>0</v>
      </c>
      <c r="Q21" s="625"/>
      <c r="R21" s="689">
        <v>0</v>
      </c>
      <c r="S21" s="572">
        <f t="shared" si="0"/>
        <v>0</v>
      </c>
      <c r="T21" s="681"/>
    </row>
    <row r="22" spans="1:20" ht="12.75">
      <c r="A22" s="177"/>
      <c r="B22" s="178"/>
      <c r="C22" s="178"/>
      <c r="D22" s="179"/>
      <c r="E22" s="180"/>
      <c r="F22" s="181"/>
      <c r="G22" s="181"/>
      <c r="H22" s="182"/>
      <c r="I22" s="184" t="s">
        <v>181</v>
      </c>
      <c r="J22" s="185">
        <v>0</v>
      </c>
      <c r="K22" s="310">
        <v>231.92</v>
      </c>
      <c r="L22" s="310">
        <v>0.5957</v>
      </c>
      <c r="M22" s="310">
        <v>1.04</v>
      </c>
      <c r="N22" s="176">
        <f t="shared" si="1"/>
        <v>0</v>
      </c>
      <c r="O22" s="598">
        <v>0</v>
      </c>
      <c r="P22" s="604">
        <f t="shared" si="2"/>
        <v>0</v>
      </c>
      <c r="Q22" s="625"/>
      <c r="R22" s="689">
        <v>0</v>
      </c>
      <c r="S22" s="572">
        <f t="shared" si="0"/>
        <v>0</v>
      </c>
      <c r="T22" s="681"/>
    </row>
    <row r="23" spans="1:20" ht="12.75">
      <c r="A23" s="177"/>
      <c r="B23" s="178"/>
      <c r="C23" s="178"/>
      <c r="D23" s="179"/>
      <c r="E23" s="180"/>
      <c r="F23" s="181"/>
      <c r="G23" s="181"/>
      <c r="H23" s="182"/>
      <c r="I23" s="183" t="s">
        <v>121</v>
      </c>
      <c r="J23" s="175">
        <v>0</v>
      </c>
      <c r="K23" s="310">
        <v>231.92</v>
      </c>
      <c r="L23" s="310">
        <v>1</v>
      </c>
      <c r="M23" s="310">
        <v>1.04</v>
      </c>
      <c r="N23" s="176">
        <f t="shared" si="1"/>
        <v>0</v>
      </c>
      <c r="O23" s="598">
        <v>0</v>
      </c>
      <c r="P23" s="604">
        <f t="shared" si="2"/>
        <v>0</v>
      </c>
      <c r="Q23" s="625"/>
      <c r="R23" s="689">
        <v>0</v>
      </c>
      <c r="S23" s="572">
        <f t="shared" si="0"/>
        <v>0</v>
      </c>
      <c r="T23" s="681"/>
    </row>
    <row r="24" spans="1:20" ht="12.75">
      <c r="A24" s="177"/>
      <c r="B24" s="178"/>
      <c r="C24" s="178"/>
      <c r="D24" s="179"/>
      <c r="E24" s="180"/>
      <c r="F24" s="181"/>
      <c r="G24" s="181"/>
      <c r="H24" s="182"/>
      <c r="I24" s="174" t="s">
        <v>55</v>
      </c>
      <c r="J24" s="175">
        <v>592</v>
      </c>
      <c r="K24" s="310">
        <v>231.92</v>
      </c>
      <c r="L24" s="310">
        <v>2.5454</v>
      </c>
      <c r="M24" s="310">
        <v>1.04</v>
      </c>
      <c r="N24" s="176">
        <f t="shared" si="1"/>
        <v>363453.86215423996</v>
      </c>
      <c r="O24" s="598">
        <v>70</v>
      </c>
      <c r="P24" s="604">
        <f t="shared" si="2"/>
        <v>42975.9634304</v>
      </c>
      <c r="Q24" s="625"/>
      <c r="R24" s="689">
        <v>67</v>
      </c>
      <c r="S24" s="572">
        <f t="shared" si="0"/>
        <v>137</v>
      </c>
      <c r="T24" s="681"/>
    </row>
    <row r="25" spans="1:20" ht="12.75">
      <c r="A25" s="177"/>
      <c r="B25" s="178"/>
      <c r="C25" s="178"/>
      <c r="D25" s="179"/>
      <c r="E25" s="180"/>
      <c r="F25" s="181"/>
      <c r="G25" s="181"/>
      <c r="H25" s="182"/>
      <c r="I25" s="174" t="s">
        <v>56</v>
      </c>
      <c r="J25" s="175">
        <v>138</v>
      </c>
      <c r="K25" s="310">
        <v>231.92</v>
      </c>
      <c r="L25" s="310">
        <v>2.5454</v>
      </c>
      <c r="M25" s="310">
        <v>1.04</v>
      </c>
      <c r="N25" s="176">
        <f t="shared" si="1"/>
        <v>84724.04219136</v>
      </c>
      <c r="O25" s="598">
        <v>0</v>
      </c>
      <c r="P25" s="604">
        <f t="shared" si="2"/>
        <v>0</v>
      </c>
      <c r="Q25" s="625"/>
      <c r="R25" s="689">
        <v>7</v>
      </c>
      <c r="S25" s="572">
        <f t="shared" si="0"/>
        <v>7</v>
      </c>
      <c r="T25" s="681"/>
    </row>
    <row r="26" spans="1:20" ht="12.75">
      <c r="A26" s="177"/>
      <c r="B26" s="178"/>
      <c r="C26" s="178"/>
      <c r="D26" s="179"/>
      <c r="E26" s="180"/>
      <c r="F26" s="181"/>
      <c r="G26" s="181"/>
      <c r="H26" s="182"/>
      <c r="I26" s="14" t="s">
        <v>314</v>
      </c>
      <c r="J26" s="175">
        <v>240</v>
      </c>
      <c r="K26" s="310">
        <v>231.92</v>
      </c>
      <c r="L26" s="310">
        <v>0.5957</v>
      </c>
      <c r="M26" s="310">
        <v>1.04</v>
      </c>
      <c r="N26" s="176">
        <f t="shared" si="1"/>
        <v>34483.4241024</v>
      </c>
      <c r="O26" s="598">
        <v>0</v>
      </c>
      <c r="P26" s="604">
        <f t="shared" si="2"/>
        <v>0</v>
      </c>
      <c r="Q26" s="625"/>
      <c r="R26" s="689">
        <v>240</v>
      </c>
      <c r="S26" s="572">
        <f t="shared" si="0"/>
        <v>240</v>
      </c>
      <c r="T26" s="681"/>
    </row>
    <row r="27" spans="1:20" ht="12.75">
      <c r="A27" s="177"/>
      <c r="B27" s="178"/>
      <c r="C27" s="178"/>
      <c r="D27" s="179"/>
      <c r="E27" s="180"/>
      <c r="F27" s="181"/>
      <c r="G27" s="181"/>
      <c r="H27" s="182"/>
      <c r="I27" s="174"/>
      <c r="J27" s="175">
        <v>0</v>
      </c>
      <c r="K27" s="310">
        <v>231.92</v>
      </c>
      <c r="L27" s="310">
        <v>0.5957</v>
      </c>
      <c r="M27" s="310">
        <v>1.04</v>
      </c>
      <c r="N27" s="176">
        <f t="shared" si="1"/>
        <v>0</v>
      </c>
      <c r="O27" s="598">
        <v>0</v>
      </c>
      <c r="P27" s="604">
        <f t="shared" si="2"/>
        <v>0</v>
      </c>
      <c r="Q27" s="625"/>
      <c r="R27" s="689">
        <v>0</v>
      </c>
      <c r="S27" s="572">
        <f t="shared" si="0"/>
        <v>0</v>
      </c>
      <c r="T27" s="681"/>
    </row>
    <row r="28" spans="1:20" ht="12.75">
      <c r="A28" s="177"/>
      <c r="B28" s="178"/>
      <c r="C28" s="178"/>
      <c r="D28" s="179"/>
      <c r="E28" s="180"/>
      <c r="F28" s="181"/>
      <c r="G28" s="181"/>
      <c r="H28" s="182"/>
      <c r="I28" s="174"/>
      <c r="J28" s="175">
        <v>0</v>
      </c>
      <c r="K28" s="310">
        <v>231.92</v>
      </c>
      <c r="L28" s="310">
        <v>0.5957</v>
      </c>
      <c r="M28" s="310">
        <v>1.04</v>
      </c>
      <c r="N28" s="176">
        <f t="shared" si="1"/>
        <v>0</v>
      </c>
      <c r="O28" s="598">
        <v>0</v>
      </c>
      <c r="P28" s="604">
        <f t="shared" si="2"/>
        <v>0</v>
      </c>
      <c r="Q28" s="625"/>
      <c r="R28" s="689">
        <v>0</v>
      </c>
      <c r="S28" s="572">
        <f t="shared" si="0"/>
        <v>0</v>
      </c>
      <c r="T28" s="681"/>
    </row>
    <row r="29" spans="1:20" ht="12.75">
      <c r="A29" s="177"/>
      <c r="B29" s="178"/>
      <c r="C29" s="178"/>
      <c r="D29" s="179"/>
      <c r="E29" s="180"/>
      <c r="F29" s="181"/>
      <c r="G29" s="181"/>
      <c r="H29" s="182"/>
      <c r="I29" s="174" t="s">
        <v>60</v>
      </c>
      <c r="J29" s="175">
        <v>1673</v>
      </c>
      <c r="K29" s="310">
        <v>231.92</v>
      </c>
      <c r="L29" s="310">
        <v>1.7275</v>
      </c>
      <c r="M29" s="310">
        <v>1.04</v>
      </c>
      <c r="N29" s="176">
        <f t="shared" si="1"/>
        <v>697084.6806559999</v>
      </c>
      <c r="O29" s="598">
        <v>273</v>
      </c>
      <c r="P29" s="604">
        <f t="shared" si="2"/>
        <v>113750.21985600001</v>
      </c>
      <c r="Q29" s="625"/>
      <c r="R29" s="689">
        <v>564</v>
      </c>
      <c r="S29" s="572">
        <f t="shared" si="0"/>
        <v>837</v>
      </c>
      <c r="T29" s="681"/>
    </row>
    <row r="30" spans="1:20" ht="12.75">
      <c r="A30" s="177"/>
      <c r="B30" s="178"/>
      <c r="C30" s="178"/>
      <c r="D30" s="179"/>
      <c r="E30" s="180"/>
      <c r="F30" s="181"/>
      <c r="G30" s="181"/>
      <c r="H30" s="182"/>
      <c r="I30" s="174" t="s">
        <v>50</v>
      </c>
      <c r="J30" s="175">
        <v>0</v>
      </c>
      <c r="K30" s="310">
        <v>231.92</v>
      </c>
      <c r="L30" s="310">
        <v>1.7275</v>
      </c>
      <c r="M30" s="310">
        <v>1.04</v>
      </c>
      <c r="N30" s="176">
        <f t="shared" si="1"/>
        <v>0</v>
      </c>
      <c r="O30" s="598">
        <v>0</v>
      </c>
      <c r="P30" s="604">
        <f t="shared" si="2"/>
        <v>0</v>
      </c>
      <c r="Q30" s="625"/>
      <c r="R30" s="689">
        <v>0</v>
      </c>
      <c r="S30" s="572">
        <f t="shared" si="0"/>
        <v>0</v>
      </c>
      <c r="T30" s="681"/>
    </row>
    <row r="31" spans="1:20" ht="12.75">
      <c r="A31" s="177"/>
      <c r="B31" s="178"/>
      <c r="C31" s="178"/>
      <c r="D31" s="179"/>
      <c r="E31" s="180"/>
      <c r="F31" s="181"/>
      <c r="G31" s="181"/>
      <c r="H31" s="182"/>
      <c r="I31" s="174" t="s">
        <v>62</v>
      </c>
      <c r="J31" s="175">
        <v>0</v>
      </c>
      <c r="K31" s="310">
        <v>231.92</v>
      </c>
      <c r="L31" s="310">
        <v>1.7275</v>
      </c>
      <c r="M31" s="310">
        <v>1.04</v>
      </c>
      <c r="N31" s="176">
        <f t="shared" si="1"/>
        <v>0</v>
      </c>
      <c r="O31" s="598">
        <v>0</v>
      </c>
      <c r="P31" s="604">
        <f t="shared" si="2"/>
        <v>0</v>
      </c>
      <c r="Q31" s="625"/>
      <c r="R31" s="689">
        <v>0</v>
      </c>
      <c r="S31" s="572">
        <f t="shared" si="0"/>
        <v>0</v>
      </c>
      <c r="T31" s="681"/>
    </row>
    <row r="32" spans="1:20" ht="12.75">
      <c r="A32" s="177"/>
      <c r="B32" s="178"/>
      <c r="C32" s="178"/>
      <c r="D32" s="179"/>
      <c r="E32" s="180"/>
      <c r="F32" s="181"/>
      <c r="G32" s="181"/>
      <c r="H32" s="182"/>
      <c r="I32" s="174" t="s">
        <v>63</v>
      </c>
      <c r="J32" s="175">
        <v>50</v>
      </c>
      <c r="K32" s="310">
        <v>231.92</v>
      </c>
      <c r="L32" s="310">
        <v>1.7275</v>
      </c>
      <c r="M32" s="310">
        <v>1.04</v>
      </c>
      <c r="N32" s="176">
        <f t="shared" si="1"/>
        <v>20833.373600000003</v>
      </c>
      <c r="O32" s="598">
        <v>1</v>
      </c>
      <c r="P32" s="604">
        <f t="shared" si="2"/>
        <v>416.667472</v>
      </c>
      <c r="Q32" s="625"/>
      <c r="R32" s="689">
        <v>26</v>
      </c>
      <c r="S32" s="572">
        <f t="shared" si="0"/>
        <v>27</v>
      </c>
      <c r="T32" s="681"/>
    </row>
    <row r="33" spans="1:20" ht="17.25">
      <c r="A33" s="177"/>
      <c r="B33" s="178"/>
      <c r="C33" s="178"/>
      <c r="D33" s="179"/>
      <c r="E33" s="180"/>
      <c r="F33" s="181"/>
      <c r="G33" s="181"/>
      <c r="H33" s="182"/>
      <c r="I33" s="853" t="s">
        <v>339</v>
      </c>
      <c r="J33" s="175">
        <v>0</v>
      </c>
      <c r="K33" s="310">
        <v>231.92</v>
      </c>
      <c r="L33" s="372">
        <v>1</v>
      </c>
      <c r="M33" s="310">
        <v>1.04</v>
      </c>
      <c r="N33" s="176">
        <f t="shared" si="1"/>
        <v>0</v>
      </c>
      <c r="O33" s="598">
        <v>0</v>
      </c>
      <c r="P33" s="604">
        <f t="shared" si="2"/>
        <v>0</v>
      </c>
      <c r="Q33" s="625"/>
      <c r="R33" s="689">
        <v>0</v>
      </c>
      <c r="S33" s="572">
        <f t="shared" si="0"/>
        <v>0</v>
      </c>
      <c r="T33" s="681"/>
    </row>
    <row r="34" spans="1:20" ht="12.75">
      <c r="A34" s="177"/>
      <c r="B34" s="178"/>
      <c r="C34" s="178"/>
      <c r="D34" s="179"/>
      <c r="E34" s="180"/>
      <c r="F34" s="181"/>
      <c r="G34" s="181"/>
      <c r="H34" s="182"/>
      <c r="I34" s="174"/>
      <c r="J34" s="175"/>
      <c r="K34" s="310"/>
      <c r="L34" s="372"/>
      <c r="M34" s="310"/>
      <c r="N34" s="176">
        <f t="shared" si="1"/>
        <v>0</v>
      </c>
      <c r="O34" s="598">
        <v>0</v>
      </c>
      <c r="P34" s="604">
        <f t="shared" si="2"/>
        <v>0</v>
      </c>
      <c r="Q34" s="625"/>
      <c r="R34" s="689">
        <v>0</v>
      </c>
      <c r="S34" s="572">
        <f t="shared" si="0"/>
        <v>0</v>
      </c>
      <c r="T34" s="681"/>
    </row>
    <row r="35" spans="1:20" ht="26.25" customHeight="1">
      <c r="A35" s="177"/>
      <c r="B35" s="178"/>
      <c r="C35" s="178"/>
      <c r="D35" s="179"/>
      <c r="E35" s="180"/>
      <c r="F35" s="181"/>
      <c r="G35" s="181"/>
      <c r="H35" s="182"/>
      <c r="I35" s="15" t="s">
        <v>315</v>
      </c>
      <c r="J35" s="175">
        <v>200</v>
      </c>
      <c r="K35" s="310">
        <v>231.92</v>
      </c>
      <c r="L35" s="372">
        <v>1</v>
      </c>
      <c r="M35" s="310">
        <v>1.04</v>
      </c>
      <c r="N35" s="176">
        <f t="shared" si="1"/>
        <v>48239.36</v>
      </c>
      <c r="O35" s="598">
        <v>0</v>
      </c>
      <c r="P35" s="604">
        <f t="shared" si="2"/>
        <v>0</v>
      </c>
      <c r="Q35" s="625"/>
      <c r="R35" s="689">
        <v>116</v>
      </c>
      <c r="S35" s="572">
        <f t="shared" si="0"/>
        <v>116</v>
      </c>
      <c r="T35" s="681"/>
    </row>
    <row r="36" spans="1:20" ht="12.75">
      <c r="A36" s="177"/>
      <c r="B36" s="178"/>
      <c r="C36" s="178"/>
      <c r="D36" s="179"/>
      <c r="E36" s="180"/>
      <c r="F36" s="181"/>
      <c r="G36" s="181"/>
      <c r="H36" s="182"/>
      <c r="I36" s="174"/>
      <c r="J36" s="175"/>
      <c r="K36" s="310"/>
      <c r="L36" s="372"/>
      <c r="M36" s="310"/>
      <c r="N36" s="176"/>
      <c r="O36" s="598">
        <v>0</v>
      </c>
      <c r="P36" s="604">
        <f t="shared" si="2"/>
        <v>0</v>
      </c>
      <c r="Q36" s="625"/>
      <c r="R36" s="689">
        <v>0</v>
      </c>
      <c r="S36" s="572">
        <f t="shared" si="0"/>
        <v>0</v>
      </c>
      <c r="T36" s="681"/>
    </row>
    <row r="37" spans="1:20" ht="12.75">
      <c r="A37" s="177"/>
      <c r="B37" s="178"/>
      <c r="C37" s="178"/>
      <c r="D37" s="179"/>
      <c r="E37" s="180"/>
      <c r="F37" s="181"/>
      <c r="G37" s="181"/>
      <c r="H37" s="182"/>
      <c r="I37" s="174"/>
      <c r="J37" s="175"/>
      <c r="K37" s="310"/>
      <c r="L37" s="372"/>
      <c r="M37" s="310"/>
      <c r="N37" s="176"/>
      <c r="O37" s="598">
        <v>0</v>
      </c>
      <c r="P37" s="604">
        <f t="shared" si="2"/>
        <v>0</v>
      </c>
      <c r="Q37" s="625"/>
      <c r="R37" s="689">
        <v>0</v>
      </c>
      <c r="S37" s="572">
        <f t="shared" si="0"/>
        <v>0</v>
      </c>
      <c r="T37" s="681"/>
    </row>
    <row r="38" spans="1:20" ht="12.75">
      <c r="A38" s="177"/>
      <c r="B38" s="178"/>
      <c r="C38" s="178"/>
      <c r="D38" s="179"/>
      <c r="E38" s="180"/>
      <c r="F38" s="181"/>
      <c r="G38" s="181"/>
      <c r="H38" s="182"/>
      <c r="I38" s="174"/>
      <c r="J38" s="175"/>
      <c r="K38" s="310"/>
      <c r="L38" s="372"/>
      <c r="M38" s="310"/>
      <c r="N38" s="176"/>
      <c r="O38" s="598">
        <v>0</v>
      </c>
      <c r="P38" s="604">
        <f t="shared" si="2"/>
        <v>0</v>
      </c>
      <c r="Q38" s="625"/>
      <c r="R38" s="689">
        <v>0</v>
      </c>
      <c r="S38" s="572">
        <f t="shared" si="0"/>
        <v>0</v>
      </c>
      <c r="T38" s="681"/>
    </row>
    <row r="39" spans="1:20" ht="12.75">
      <c r="A39" s="177"/>
      <c r="B39" s="178"/>
      <c r="C39" s="178"/>
      <c r="D39" s="179"/>
      <c r="E39" s="180"/>
      <c r="F39" s="181"/>
      <c r="G39" s="181"/>
      <c r="H39" s="182"/>
      <c r="I39" s="174"/>
      <c r="J39" s="175"/>
      <c r="K39" s="310"/>
      <c r="L39" s="372"/>
      <c r="M39" s="310"/>
      <c r="N39" s="176"/>
      <c r="O39" s="598">
        <v>0</v>
      </c>
      <c r="P39" s="604">
        <f t="shared" si="2"/>
        <v>0</v>
      </c>
      <c r="Q39" s="625"/>
      <c r="R39" s="689">
        <v>0</v>
      </c>
      <c r="S39" s="572">
        <f t="shared" si="0"/>
        <v>0</v>
      </c>
      <c r="T39" s="681"/>
    </row>
    <row r="40" spans="1:20" ht="12.75">
      <c r="A40" s="177"/>
      <c r="B40" s="178"/>
      <c r="C40" s="178"/>
      <c r="D40" s="179"/>
      <c r="E40" s="180"/>
      <c r="F40" s="181"/>
      <c r="G40" s="181"/>
      <c r="H40" s="182"/>
      <c r="I40" s="14" t="s">
        <v>296</v>
      </c>
      <c r="J40" s="175">
        <v>4500</v>
      </c>
      <c r="K40" s="310">
        <v>231.92</v>
      </c>
      <c r="L40" s="310">
        <v>0.5321</v>
      </c>
      <c r="M40" s="310">
        <v>1.04</v>
      </c>
      <c r="N40" s="176">
        <f t="shared" si="1"/>
        <v>577533.6777600001</v>
      </c>
      <c r="O40" s="598">
        <v>2367</v>
      </c>
      <c r="P40" s="604">
        <f t="shared" si="2"/>
        <v>303782.71450176</v>
      </c>
      <c r="Q40" s="625"/>
      <c r="R40" s="689">
        <v>900</v>
      </c>
      <c r="S40" s="572">
        <f t="shared" si="0"/>
        <v>3267</v>
      </c>
      <c r="T40" s="681"/>
    </row>
    <row r="41" spans="1:20" ht="12.75">
      <c r="A41" s="177"/>
      <c r="B41" s="178"/>
      <c r="C41" s="178"/>
      <c r="D41" s="179"/>
      <c r="E41" s="180"/>
      <c r="F41" s="181"/>
      <c r="G41" s="181"/>
      <c r="H41" s="182"/>
      <c r="I41" s="174"/>
      <c r="J41" s="175"/>
      <c r="K41" s="310"/>
      <c r="L41" s="310"/>
      <c r="M41" s="310"/>
      <c r="N41" s="176">
        <f t="shared" si="1"/>
        <v>0</v>
      </c>
      <c r="O41" s="598">
        <v>0</v>
      </c>
      <c r="P41" s="604">
        <f t="shared" si="2"/>
        <v>0</v>
      </c>
      <c r="Q41" s="625"/>
      <c r="R41" s="689">
        <v>0</v>
      </c>
      <c r="S41" s="572">
        <f t="shared" si="0"/>
        <v>0</v>
      </c>
      <c r="T41" s="681"/>
    </row>
    <row r="42" spans="1:20" ht="12.75">
      <c r="A42" s="186"/>
      <c r="B42" s="187"/>
      <c r="C42" s="187"/>
      <c r="D42" s="188"/>
      <c r="E42" s="189"/>
      <c r="F42" s="190"/>
      <c r="G42" s="190"/>
      <c r="H42" s="191"/>
      <c r="I42" s="174"/>
      <c r="J42" s="175"/>
      <c r="K42" s="310"/>
      <c r="L42" s="310"/>
      <c r="M42" s="310"/>
      <c r="N42" s="176">
        <f t="shared" si="1"/>
        <v>0</v>
      </c>
      <c r="O42" s="598">
        <v>0</v>
      </c>
      <c r="P42" s="604">
        <f t="shared" si="2"/>
        <v>0</v>
      </c>
      <c r="Q42" s="625"/>
      <c r="R42" s="689">
        <v>0</v>
      </c>
      <c r="S42" s="572">
        <f t="shared" si="0"/>
        <v>0</v>
      </c>
      <c r="T42" s="681"/>
    </row>
    <row r="43" spans="1:20" ht="13.5" thickBot="1">
      <c r="A43" s="192"/>
      <c r="B43" s="193"/>
      <c r="C43" s="193"/>
      <c r="D43" s="194"/>
      <c r="E43" s="195"/>
      <c r="F43" s="196"/>
      <c r="G43" s="196"/>
      <c r="H43" s="197"/>
      <c r="I43" s="174"/>
      <c r="J43" s="175"/>
      <c r="K43" s="310"/>
      <c r="L43" s="310"/>
      <c r="M43" s="310"/>
      <c r="N43" s="176">
        <f t="shared" si="1"/>
        <v>0</v>
      </c>
      <c r="O43" s="598">
        <v>0</v>
      </c>
      <c r="P43" s="604">
        <f t="shared" si="2"/>
        <v>0</v>
      </c>
      <c r="Q43" s="625"/>
      <c r="R43" s="689">
        <v>0</v>
      </c>
      <c r="S43" s="572">
        <f t="shared" si="0"/>
        <v>0</v>
      </c>
      <c r="T43" s="681"/>
    </row>
    <row r="44" spans="1:20" ht="132">
      <c r="A44" s="73" t="s">
        <v>0</v>
      </c>
      <c r="B44" s="74" t="s">
        <v>4</v>
      </c>
      <c r="C44" s="112" t="s">
        <v>173</v>
      </c>
      <c r="D44" s="407" t="s">
        <v>6</v>
      </c>
      <c r="E44" s="354" t="s">
        <v>169</v>
      </c>
      <c r="F44" s="405" t="s">
        <v>244</v>
      </c>
      <c r="G44" s="406" t="s">
        <v>286</v>
      </c>
      <c r="H44" s="404" t="s">
        <v>245</v>
      </c>
      <c r="I44" s="13"/>
      <c r="J44" s="29">
        <f>J45+J46+J47+J48+J49+J50+J51+J52+J53+J54+J55+J56+J57+J58+J59+J60+J61+J62+J64+J66+J67+J68+J69+J70+J71+J72+J74+J75+J76+J77+J78+J79+J80+J81+J82+J83+J84+J85+J86+J87+J88+J89+J90+J91+J92+J93+J94+J95+J96+J97+J98+J73+J65+J63+J100</f>
        <v>67579</v>
      </c>
      <c r="K44" s="13"/>
      <c r="L44" s="335"/>
      <c r="M44" s="335"/>
      <c r="N44" s="41">
        <f>N45+N46+N47+N48+N49+N50+N51+N52+N53+N54+N55+N56+N57+N58+N59+N60+N61+N62+N64+N66+N67+N68+N69+N70+N71+N72+N74+N75+N76+N77+N78+N79+N80+N81+N82+N83+N84+N85+N86+N87+N88+N89+N90+N91+N92+N93+N94+N95+N96+N97+N98+N73+N65+N63+N100</f>
        <v>9813499.757586721</v>
      </c>
      <c r="O44" s="254">
        <f>O45+O46+O47+O48+O49+O50+O51+O52+O53+O54+O55+O56+O57+O58+O59+O60+O61+O62+O64+O66+O67+O68+O69+O70+O71+O72+O74+O75+O76+O77+O78+O79+O80+O81+O82+O83+O84+O85+O86+O87+O88+O89+O90+O91+O92+O93+O94+O95+O96+O97+O98+O73+O65+O63+O100</f>
        <v>19986</v>
      </c>
      <c r="P44" s="38">
        <f>P45+P46+P47+P48+P49+P50+P51+P52+P53+P54+P55+P56+P57+P58+P59+P60+P61+P62+P64+P66+P67+P68+P69+P70+P71+P72+P74+P75+P76+P77+P78+P79+P80+P81+P82+P83+P84+P85+P86+P87+P88+P89+P90+P91+P92+P93+P94+P95+P96+P97+P98+P73+P65+P63+P100</f>
        <v>2566240.2330499995</v>
      </c>
      <c r="Q44" s="607">
        <f>O44*100/J44</f>
        <v>29.574276032495302</v>
      </c>
      <c r="R44" s="687">
        <f>R45+R46+R47+R48+R49+R50+R51+R52+R53+R54+R55+R56+R57+R58+R59+R60+R61+R62+R64+R66+R67+R68+R69+R70+R71+R72+R74+R75+R76+R77+R78+R79+R80+R81+R82+R83+R84+R85+R86+R87+R88+R89+R90+R91+R92+R93+R94+R95+R96+R97+R98+R73+R65+R63+R100</f>
        <v>23912</v>
      </c>
      <c r="S44" s="688">
        <f>O44+R44</f>
        <v>43898</v>
      </c>
      <c r="T44" s="700">
        <f>S44*100/J44</f>
        <v>64.9580490980926</v>
      </c>
    </row>
    <row r="45" spans="1:20" ht="12.75">
      <c r="A45" s="177"/>
      <c r="B45" s="178"/>
      <c r="C45" s="178"/>
      <c r="D45" s="179"/>
      <c r="E45" s="201"/>
      <c r="F45" s="181"/>
      <c r="G45" s="202"/>
      <c r="H45" s="182"/>
      <c r="I45" s="174" t="s">
        <v>78</v>
      </c>
      <c r="J45" s="175">
        <v>0</v>
      </c>
      <c r="K45" s="310">
        <v>234.91</v>
      </c>
      <c r="L45" s="310">
        <v>1</v>
      </c>
      <c r="M45" s="310">
        <v>1.04</v>
      </c>
      <c r="N45" s="203">
        <f>J45*K45*L45*M45</f>
        <v>0</v>
      </c>
      <c r="O45" s="598">
        <v>0</v>
      </c>
      <c r="P45" s="604">
        <f>K45*L45*O45*M45</f>
        <v>0</v>
      </c>
      <c r="Q45" s="625"/>
      <c r="R45" s="689">
        <v>0</v>
      </c>
      <c r="S45" s="572">
        <f>O45+R45</f>
        <v>0</v>
      </c>
      <c r="T45" s="681"/>
    </row>
    <row r="46" spans="1:20" ht="12.75">
      <c r="A46" s="177"/>
      <c r="B46" s="178"/>
      <c r="C46" s="178"/>
      <c r="D46" s="179"/>
      <c r="E46" s="201"/>
      <c r="F46" s="181"/>
      <c r="G46" s="202"/>
      <c r="H46" s="182"/>
      <c r="I46" s="174" t="s">
        <v>183</v>
      </c>
      <c r="J46" s="175">
        <v>0</v>
      </c>
      <c r="K46" s="310">
        <v>234.91</v>
      </c>
      <c r="L46" s="310">
        <v>4.8251</v>
      </c>
      <c r="M46" s="310">
        <v>1.04</v>
      </c>
      <c r="N46" s="203">
        <f aca="true" t="shared" si="3" ref="N46:N102">J46*K46*L46*M46</f>
        <v>0</v>
      </c>
      <c r="O46" s="598">
        <v>0</v>
      </c>
      <c r="P46" s="604">
        <f aca="true" t="shared" si="4" ref="P46:P102">K46*L46*O46*M46</f>
        <v>0</v>
      </c>
      <c r="Q46" s="625"/>
      <c r="R46" s="689">
        <v>0</v>
      </c>
      <c r="S46" s="572">
        <f aca="true" t="shared" si="5" ref="S46:S109">O46+R46</f>
        <v>0</v>
      </c>
      <c r="T46" s="681"/>
    </row>
    <row r="47" spans="1:20" ht="12.75">
      <c r="A47" s="177"/>
      <c r="B47" s="178"/>
      <c r="C47" s="178"/>
      <c r="D47" s="179"/>
      <c r="E47" s="201"/>
      <c r="F47" s="181"/>
      <c r="G47" s="202"/>
      <c r="H47" s="182"/>
      <c r="I47" s="174" t="s">
        <v>182</v>
      </c>
      <c r="J47" s="175">
        <v>0</v>
      </c>
      <c r="K47" s="310">
        <v>234.91</v>
      </c>
      <c r="L47" s="310">
        <v>1</v>
      </c>
      <c r="M47" s="310">
        <v>1.04</v>
      </c>
      <c r="N47" s="203">
        <f t="shared" si="3"/>
        <v>0</v>
      </c>
      <c r="O47" s="598">
        <v>0</v>
      </c>
      <c r="P47" s="604">
        <f t="shared" si="4"/>
        <v>0</v>
      </c>
      <c r="Q47" s="625"/>
      <c r="R47" s="689">
        <v>0</v>
      </c>
      <c r="S47" s="572">
        <f t="shared" si="5"/>
        <v>0</v>
      </c>
      <c r="T47" s="681"/>
    </row>
    <row r="48" spans="1:20" ht="12.75">
      <c r="A48" s="177"/>
      <c r="B48" s="178"/>
      <c r="C48" s="178"/>
      <c r="D48" s="179"/>
      <c r="E48" s="201"/>
      <c r="F48" s="181"/>
      <c r="G48" s="202"/>
      <c r="H48" s="182"/>
      <c r="I48" s="174" t="s">
        <v>79</v>
      </c>
      <c r="J48" s="175">
        <v>13508</v>
      </c>
      <c r="K48" s="310">
        <v>234.91</v>
      </c>
      <c r="L48" s="310">
        <v>0.3222</v>
      </c>
      <c r="M48" s="310">
        <v>1.04</v>
      </c>
      <c r="N48" s="203">
        <f t="shared" si="3"/>
        <v>1063289.2722566398</v>
      </c>
      <c r="O48" s="598">
        <v>3740</v>
      </c>
      <c r="P48" s="604">
        <f t="shared" si="4"/>
        <v>294396.05257919995</v>
      </c>
      <c r="Q48" s="625"/>
      <c r="R48" s="689">
        <v>5120</v>
      </c>
      <c r="S48" s="572">
        <f t="shared" si="5"/>
        <v>8860</v>
      </c>
      <c r="T48" s="681"/>
    </row>
    <row r="49" spans="1:20" ht="12.75">
      <c r="A49" s="177"/>
      <c r="B49" s="178"/>
      <c r="C49" s="178"/>
      <c r="D49" s="179"/>
      <c r="E49" s="201"/>
      <c r="F49" s="181"/>
      <c r="G49" s="202"/>
      <c r="H49" s="182"/>
      <c r="I49" s="174" t="s">
        <v>184</v>
      </c>
      <c r="J49" s="175">
        <v>0</v>
      </c>
      <c r="K49" s="310">
        <v>234.91</v>
      </c>
      <c r="L49" s="310">
        <v>0.2369</v>
      </c>
      <c r="M49" s="310">
        <v>1.04</v>
      </c>
      <c r="N49" s="203">
        <f t="shared" si="3"/>
        <v>0</v>
      </c>
      <c r="O49" s="598">
        <v>0</v>
      </c>
      <c r="P49" s="604">
        <f t="shared" si="4"/>
        <v>0</v>
      </c>
      <c r="Q49" s="625"/>
      <c r="R49" s="689">
        <v>0</v>
      </c>
      <c r="S49" s="572">
        <f t="shared" si="5"/>
        <v>0</v>
      </c>
      <c r="T49" s="681"/>
    </row>
    <row r="50" spans="1:20" ht="12.75">
      <c r="A50" s="177"/>
      <c r="B50" s="178"/>
      <c r="C50" s="178"/>
      <c r="D50" s="179"/>
      <c r="E50" s="201"/>
      <c r="F50" s="181"/>
      <c r="G50" s="202"/>
      <c r="H50" s="182"/>
      <c r="I50" s="174" t="s">
        <v>185</v>
      </c>
      <c r="J50" s="175">
        <v>13508</v>
      </c>
      <c r="K50" s="310">
        <v>234.91</v>
      </c>
      <c r="L50" s="310">
        <v>0.2411</v>
      </c>
      <c r="M50" s="310">
        <v>1.04</v>
      </c>
      <c r="N50" s="203">
        <f t="shared" si="3"/>
        <v>795651.90422432</v>
      </c>
      <c r="O50" s="598">
        <v>3740</v>
      </c>
      <c r="P50" s="604">
        <f t="shared" si="4"/>
        <v>220294.5011696</v>
      </c>
      <c r="Q50" s="625"/>
      <c r="R50" s="689">
        <v>5120</v>
      </c>
      <c r="S50" s="572">
        <f t="shared" si="5"/>
        <v>8860</v>
      </c>
      <c r="T50" s="681"/>
    </row>
    <row r="51" spans="1:20" ht="12.75">
      <c r="A51" s="177"/>
      <c r="B51" s="178"/>
      <c r="C51" s="178"/>
      <c r="D51" s="179"/>
      <c r="E51" s="201"/>
      <c r="F51" s="181"/>
      <c r="G51" s="202"/>
      <c r="H51" s="182"/>
      <c r="I51" s="174" t="s">
        <v>186</v>
      </c>
      <c r="J51" s="175">
        <v>2000</v>
      </c>
      <c r="K51" s="310">
        <v>234.91</v>
      </c>
      <c r="L51" s="310">
        <v>0.2326</v>
      </c>
      <c r="M51" s="310">
        <v>1.04</v>
      </c>
      <c r="N51" s="203">
        <f t="shared" si="3"/>
        <v>113651.33728</v>
      </c>
      <c r="O51" s="598">
        <v>0</v>
      </c>
      <c r="P51" s="604">
        <f t="shared" si="4"/>
        <v>0</v>
      </c>
      <c r="Q51" s="625"/>
      <c r="R51" s="689">
        <v>1510</v>
      </c>
      <c r="S51" s="572">
        <f t="shared" si="5"/>
        <v>1510</v>
      </c>
      <c r="T51" s="681"/>
    </row>
    <row r="52" spans="1:20" ht="12.75">
      <c r="A52" s="177"/>
      <c r="B52" s="178"/>
      <c r="C52" s="178"/>
      <c r="D52" s="179"/>
      <c r="E52" s="201"/>
      <c r="F52" s="181"/>
      <c r="G52" s="202"/>
      <c r="H52" s="182"/>
      <c r="I52" s="174" t="s">
        <v>187</v>
      </c>
      <c r="J52" s="175">
        <v>0</v>
      </c>
      <c r="K52" s="310">
        <v>234.91</v>
      </c>
      <c r="L52" s="310">
        <v>1</v>
      </c>
      <c r="M52" s="310">
        <v>1.04</v>
      </c>
      <c r="N52" s="203">
        <f t="shared" si="3"/>
        <v>0</v>
      </c>
      <c r="O52" s="598">
        <v>0</v>
      </c>
      <c r="P52" s="604">
        <f t="shared" si="4"/>
        <v>0</v>
      </c>
      <c r="Q52" s="625"/>
      <c r="R52" s="689">
        <v>0</v>
      </c>
      <c r="S52" s="572">
        <f t="shared" si="5"/>
        <v>0</v>
      </c>
      <c r="T52" s="681"/>
    </row>
    <row r="53" spans="1:20" ht="12.75">
      <c r="A53" s="177"/>
      <c r="B53" s="178"/>
      <c r="C53" s="178"/>
      <c r="D53" s="179"/>
      <c r="E53" s="201"/>
      <c r="F53" s="181"/>
      <c r="G53" s="202"/>
      <c r="H53" s="182"/>
      <c r="I53" s="174" t="s">
        <v>188</v>
      </c>
      <c r="J53" s="175">
        <v>0</v>
      </c>
      <c r="K53" s="310">
        <v>234.91</v>
      </c>
      <c r="L53" s="310">
        <v>10.8457</v>
      </c>
      <c r="M53" s="310">
        <v>1.04</v>
      </c>
      <c r="N53" s="203">
        <f t="shared" si="3"/>
        <v>0</v>
      </c>
      <c r="O53" s="598">
        <v>0</v>
      </c>
      <c r="P53" s="604">
        <f t="shared" si="4"/>
        <v>0</v>
      </c>
      <c r="Q53" s="625"/>
      <c r="R53" s="689">
        <v>0</v>
      </c>
      <c r="S53" s="572">
        <f t="shared" si="5"/>
        <v>0</v>
      </c>
      <c r="T53" s="681"/>
    </row>
    <row r="54" spans="1:20" ht="12.75">
      <c r="A54" s="177"/>
      <c r="B54" s="178"/>
      <c r="C54" s="178"/>
      <c r="D54" s="179"/>
      <c r="E54" s="201"/>
      <c r="F54" s="181"/>
      <c r="G54" s="202"/>
      <c r="H54" s="182"/>
      <c r="I54" s="174" t="s">
        <v>189</v>
      </c>
      <c r="J54" s="175">
        <v>0</v>
      </c>
      <c r="K54" s="310">
        <v>234.91</v>
      </c>
      <c r="L54" s="310">
        <v>0.5049</v>
      </c>
      <c r="M54" s="310">
        <v>1.04</v>
      </c>
      <c r="N54" s="203">
        <f t="shared" si="3"/>
        <v>0</v>
      </c>
      <c r="O54" s="598">
        <v>0</v>
      </c>
      <c r="P54" s="604">
        <f t="shared" si="4"/>
        <v>0</v>
      </c>
      <c r="Q54" s="625"/>
      <c r="R54" s="689">
        <v>0</v>
      </c>
      <c r="S54" s="572">
        <f t="shared" si="5"/>
        <v>0</v>
      </c>
      <c r="T54" s="681"/>
    </row>
    <row r="55" spans="1:20" ht="12.75">
      <c r="A55" s="177"/>
      <c r="B55" s="178"/>
      <c r="C55" s="178"/>
      <c r="D55" s="179"/>
      <c r="E55" s="201"/>
      <c r="F55" s="181"/>
      <c r="G55" s="202"/>
      <c r="H55" s="182"/>
      <c r="I55" s="174" t="s">
        <v>187</v>
      </c>
      <c r="J55" s="175">
        <v>0</v>
      </c>
      <c r="K55" s="310">
        <v>234.91</v>
      </c>
      <c r="L55" s="310">
        <v>1</v>
      </c>
      <c r="M55" s="310">
        <v>1.04</v>
      </c>
      <c r="N55" s="203">
        <f t="shared" si="3"/>
        <v>0</v>
      </c>
      <c r="O55" s="598">
        <v>0</v>
      </c>
      <c r="P55" s="604">
        <f t="shared" si="4"/>
        <v>0</v>
      </c>
      <c r="Q55" s="625"/>
      <c r="R55" s="689">
        <v>0</v>
      </c>
      <c r="S55" s="572">
        <f t="shared" si="5"/>
        <v>0</v>
      </c>
      <c r="T55" s="681"/>
    </row>
    <row r="56" spans="1:20" ht="12.75">
      <c r="A56" s="177"/>
      <c r="B56" s="178"/>
      <c r="C56" s="178"/>
      <c r="D56" s="179"/>
      <c r="E56" s="201"/>
      <c r="F56" s="181"/>
      <c r="G56" s="202"/>
      <c r="H56" s="182"/>
      <c r="I56" s="174" t="s">
        <v>190</v>
      </c>
      <c r="J56" s="175">
        <v>6000</v>
      </c>
      <c r="K56" s="310">
        <v>234.91</v>
      </c>
      <c r="L56" s="310">
        <v>0.2411</v>
      </c>
      <c r="M56" s="310">
        <v>1.04</v>
      </c>
      <c r="N56" s="203">
        <f t="shared" si="3"/>
        <v>353413.63824000006</v>
      </c>
      <c r="O56" s="598">
        <v>1162</v>
      </c>
      <c r="P56" s="604">
        <f t="shared" si="4"/>
        <v>68444.44127247999</v>
      </c>
      <c r="Q56" s="625"/>
      <c r="R56" s="689">
        <v>1592</v>
      </c>
      <c r="S56" s="572">
        <f t="shared" si="5"/>
        <v>2754</v>
      </c>
      <c r="T56" s="681"/>
    </row>
    <row r="57" spans="1:20" ht="12.75">
      <c r="A57" s="177"/>
      <c r="B57" s="178"/>
      <c r="C57" s="178"/>
      <c r="D57" s="179"/>
      <c r="E57" s="201"/>
      <c r="F57" s="181"/>
      <c r="G57" s="202"/>
      <c r="H57" s="182"/>
      <c r="I57" s="174" t="s">
        <v>187</v>
      </c>
      <c r="J57" s="175">
        <v>0</v>
      </c>
      <c r="K57" s="310">
        <v>234.91</v>
      </c>
      <c r="L57" s="310">
        <v>1</v>
      </c>
      <c r="M57" s="310">
        <v>1.04</v>
      </c>
      <c r="N57" s="203">
        <f t="shared" si="3"/>
        <v>0</v>
      </c>
      <c r="O57" s="598">
        <v>0</v>
      </c>
      <c r="P57" s="604">
        <f t="shared" si="4"/>
        <v>0</v>
      </c>
      <c r="Q57" s="625"/>
      <c r="R57" s="689">
        <v>0</v>
      </c>
      <c r="S57" s="572">
        <f t="shared" si="5"/>
        <v>0</v>
      </c>
      <c r="T57" s="681"/>
    </row>
    <row r="58" spans="1:20" ht="17.25">
      <c r="A58" s="177"/>
      <c r="B58" s="178"/>
      <c r="C58" s="178"/>
      <c r="D58" s="179"/>
      <c r="E58" s="201"/>
      <c r="F58" s="181"/>
      <c r="G58" s="202"/>
      <c r="H58" s="182"/>
      <c r="I58" s="183" t="s">
        <v>80</v>
      </c>
      <c r="J58" s="175">
        <v>0</v>
      </c>
      <c r="K58" s="310">
        <v>234.91</v>
      </c>
      <c r="L58" s="310">
        <v>1.5948</v>
      </c>
      <c r="M58" s="310">
        <v>1.04</v>
      </c>
      <c r="N58" s="203">
        <f t="shared" si="3"/>
        <v>0</v>
      </c>
      <c r="O58" s="598">
        <v>0</v>
      </c>
      <c r="P58" s="604">
        <f t="shared" si="4"/>
        <v>0</v>
      </c>
      <c r="Q58" s="625"/>
      <c r="R58" s="689">
        <v>0</v>
      </c>
      <c r="S58" s="572">
        <f t="shared" si="5"/>
        <v>0</v>
      </c>
      <c r="T58" s="681"/>
    </row>
    <row r="59" spans="1:20" ht="12.75">
      <c r="A59" s="177"/>
      <c r="B59" s="178"/>
      <c r="C59" s="178"/>
      <c r="D59" s="179"/>
      <c r="E59" s="201"/>
      <c r="F59" s="181"/>
      <c r="G59" s="202"/>
      <c r="H59" s="182"/>
      <c r="I59" s="174" t="s">
        <v>82</v>
      </c>
      <c r="J59" s="175">
        <v>0</v>
      </c>
      <c r="K59" s="310">
        <v>234.91</v>
      </c>
      <c r="L59" s="310">
        <v>1</v>
      </c>
      <c r="M59" s="310">
        <v>1.04</v>
      </c>
      <c r="N59" s="203">
        <f t="shared" si="3"/>
        <v>0</v>
      </c>
      <c r="O59" s="598">
        <v>0</v>
      </c>
      <c r="P59" s="604">
        <f t="shared" si="4"/>
        <v>0</v>
      </c>
      <c r="Q59" s="625"/>
      <c r="R59" s="689">
        <v>0</v>
      </c>
      <c r="S59" s="572">
        <f t="shared" si="5"/>
        <v>0</v>
      </c>
      <c r="T59" s="681"/>
    </row>
    <row r="60" spans="1:20" ht="12.75">
      <c r="A60" s="177"/>
      <c r="B60" s="178"/>
      <c r="C60" s="178"/>
      <c r="D60" s="179"/>
      <c r="E60" s="201"/>
      <c r="F60" s="181"/>
      <c r="G60" s="202"/>
      <c r="H60" s="182"/>
      <c r="I60" s="174" t="s">
        <v>191</v>
      </c>
      <c r="J60" s="175">
        <v>3500</v>
      </c>
      <c r="K60" s="310">
        <v>234.91</v>
      </c>
      <c r="L60" s="310">
        <v>1</v>
      </c>
      <c r="M60" s="310">
        <v>1.04</v>
      </c>
      <c r="N60" s="203">
        <f t="shared" si="3"/>
        <v>855072.4</v>
      </c>
      <c r="O60" s="598">
        <v>899</v>
      </c>
      <c r="P60" s="604">
        <f t="shared" si="4"/>
        <v>219631.4536</v>
      </c>
      <c r="Q60" s="625"/>
      <c r="R60" s="689">
        <v>989</v>
      </c>
      <c r="S60" s="572">
        <f t="shared" si="5"/>
        <v>1888</v>
      </c>
      <c r="T60" s="681"/>
    </row>
    <row r="61" spans="1:20" ht="12.75">
      <c r="A61" s="177"/>
      <c r="B61" s="178"/>
      <c r="C61" s="178"/>
      <c r="D61" s="179"/>
      <c r="E61" s="201"/>
      <c r="F61" s="181"/>
      <c r="G61" s="202"/>
      <c r="H61" s="182"/>
      <c r="I61" s="174" t="s">
        <v>81</v>
      </c>
      <c r="J61" s="175">
        <v>0</v>
      </c>
      <c r="K61" s="310">
        <v>234.91</v>
      </c>
      <c r="L61" s="310">
        <v>1</v>
      </c>
      <c r="M61" s="310">
        <v>1.04</v>
      </c>
      <c r="N61" s="203">
        <f t="shared" si="3"/>
        <v>0</v>
      </c>
      <c r="O61" s="598">
        <v>0</v>
      </c>
      <c r="P61" s="604">
        <f t="shared" si="4"/>
        <v>0</v>
      </c>
      <c r="Q61" s="625"/>
      <c r="R61" s="689">
        <v>0</v>
      </c>
      <c r="S61" s="572">
        <f t="shared" si="5"/>
        <v>0</v>
      </c>
      <c r="T61" s="681"/>
    </row>
    <row r="62" spans="1:20" ht="12.75">
      <c r="A62" s="177"/>
      <c r="B62" s="178"/>
      <c r="C62" s="178"/>
      <c r="D62" s="179"/>
      <c r="E62" s="201"/>
      <c r="F62" s="181"/>
      <c r="G62" s="202"/>
      <c r="H62" s="182"/>
      <c r="I62" s="174" t="s">
        <v>82</v>
      </c>
      <c r="J62" s="175">
        <v>0</v>
      </c>
      <c r="K62" s="310">
        <v>234.91</v>
      </c>
      <c r="L62" s="310">
        <v>1</v>
      </c>
      <c r="M62" s="310">
        <v>1.04</v>
      </c>
      <c r="N62" s="203">
        <f t="shared" si="3"/>
        <v>0</v>
      </c>
      <c r="O62" s="598">
        <v>0</v>
      </c>
      <c r="P62" s="604">
        <f t="shared" si="4"/>
        <v>0</v>
      </c>
      <c r="Q62" s="625"/>
      <c r="R62" s="689">
        <v>0</v>
      </c>
      <c r="S62" s="572">
        <f t="shared" si="5"/>
        <v>0</v>
      </c>
      <c r="T62" s="681"/>
    </row>
    <row r="63" spans="1:20" ht="12.75">
      <c r="A63" s="177"/>
      <c r="B63" s="178"/>
      <c r="C63" s="178"/>
      <c r="D63" s="179"/>
      <c r="E63" s="201"/>
      <c r="F63" s="181"/>
      <c r="G63" s="202"/>
      <c r="H63" s="182"/>
      <c r="I63" s="174" t="s">
        <v>283</v>
      </c>
      <c r="J63" s="175">
        <v>0</v>
      </c>
      <c r="K63" s="310">
        <v>234.91</v>
      </c>
      <c r="L63" s="310">
        <v>1</v>
      </c>
      <c r="M63" s="310">
        <v>1.04</v>
      </c>
      <c r="N63" s="203">
        <f t="shared" si="3"/>
        <v>0</v>
      </c>
      <c r="O63" s="598">
        <v>0</v>
      </c>
      <c r="P63" s="604">
        <f t="shared" si="4"/>
        <v>0</v>
      </c>
      <c r="Q63" s="625"/>
      <c r="R63" s="689">
        <v>0</v>
      </c>
      <c r="S63" s="572">
        <f t="shared" si="5"/>
        <v>0</v>
      </c>
      <c r="T63" s="681"/>
    </row>
    <row r="64" spans="1:20" ht="12.75">
      <c r="A64" s="177"/>
      <c r="B64" s="178"/>
      <c r="C64" s="178"/>
      <c r="D64" s="179"/>
      <c r="E64" s="201"/>
      <c r="F64" s="181"/>
      <c r="G64" s="202"/>
      <c r="H64" s="182"/>
      <c r="I64" s="174" t="s">
        <v>83</v>
      </c>
      <c r="J64" s="175">
        <v>0</v>
      </c>
      <c r="K64" s="310">
        <v>234.91</v>
      </c>
      <c r="L64" s="310">
        <v>1</v>
      </c>
      <c r="M64" s="310">
        <v>1.04</v>
      </c>
      <c r="N64" s="203">
        <f t="shared" si="3"/>
        <v>0</v>
      </c>
      <c r="O64" s="598">
        <v>0</v>
      </c>
      <c r="P64" s="604">
        <f t="shared" si="4"/>
        <v>0</v>
      </c>
      <c r="Q64" s="625"/>
      <c r="R64" s="689">
        <v>0</v>
      </c>
      <c r="S64" s="572">
        <f t="shared" si="5"/>
        <v>0</v>
      </c>
      <c r="T64" s="681"/>
    </row>
    <row r="65" spans="1:20" ht="18.75" customHeight="1">
      <c r="A65" s="177"/>
      <c r="B65" s="178"/>
      <c r="C65" s="178"/>
      <c r="D65" s="179"/>
      <c r="E65" s="201"/>
      <c r="F65" s="181"/>
      <c r="G65" s="202"/>
      <c r="H65" s="182"/>
      <c r="I65" s="183" t="s">
        <v>163</v>
      </c>
      <c r="J65" s="175">
        <v>1700</v>
      </c>
      <c r="K65" s="310">
        <v>234.91</v>
      </c>
      <c r="L65" s="310">
        <v>3.5534</v>
      </c>
      <c r="M65" s="310">
        <v>1.04</v>
      </c>
      <c r="N65" s="203">
        <f t="shared" si="3"/>
        <v>1475801.214992</v>
      </c>
      <c r="O65" s="598">
        <v>406</v>
      </c>
      <c r="P65" s="604">
        <f t="shared" si="4"/>
        <v>352456.05487456004</v>
      </c>
      <c r="Q65" s="625"/>
      <c r="R65" s="689">
        <v>242</v>
      </c>
      <c r="S65" s="572">
        <f t="shared" si="5"/>
        <v>648</v>
      </c>
      <c r="T65" s="681"/>
    </row>
    <row r="66" spans="1:20" ht="12.75">
      <c r="A66" s="177"/>
      <c r="B66" s="178"/>
      <c r="C66" s="178"/>
      <c r="D66" s="179"/>
      <c r="E66" s="201"/>
      <c r="F66" s="181"/>
      <c r="G66" s="202"/>
      <c r="H66" s="182"/>
      <c r="I66" s="174" t="s">
        <v>192</v>
      </c>
      <c r="J66" s="175">
        <v>10500</v>
      </c>
      <c r="K66" s="310">
        <v>234.91</v>
      </c>
      <c r="L66" s="310">
        <v>0.5845</v>
      </c>
      <c r="M66" s="310">
        <v>1.04</v>
      </c>
      <c r="N66" s="203">
        <f t="shared" si="3"/>
        <v>1499369.4534</v>
      </c>
      <c r="O66" s="598">
        <v>2975</v>
      </c>
      <c r="P66" s="604">
        <f t="shared" si="4"/>
        <v>424821.34513000003</v>
      </c>
      <c r="Q66" s="625"/>
      <c r="R66" s="689">
        <v>4055</v>
      </c>
      <c r="S66" s="572">
        <f t="shared" si="5"/>
        <v>7030</v>
      </c>
      <c r="T66" s="681"/>
    </row>
    <row r="67" spans="1:20" ht="12.75">
      <c r="A67" s="177"/>
      <c r="B67" s="178"/>
      <c r="C67" s="178"/>
      <c r="D67" s="179"/>
      <c r="E67" s="201"/>
      <c r="F67" s="181"/>
      <c r="G67" s="202"/>
      <c r="H67" s="182"/>
      <c r="I67" s="174" t="s">
        <v>193</v>
      </c>
      <c r="J67" s="175">
        <v>2000</v>
      </c>
      <c r="K67" s="310">
        <v>234.91</v>
      </c>
      <c r="L67" s="310">
        <v>1</v>
      </c>
      <c r="M67" s="310">
        <v>1.04</v>
      </c>
      <c r="N67" s="203">
        <f t="shared" si="3"/>
        <v>488612.8</v>
      </c>
      <c r="O67" s="598">
        <v>0</v>
      </c>
      <c r="P67" s="604">
        <f t="shared" si="4"/>
        <v>0</v>
      </c>
      <c r="Q67" s="625"/>
      <c r="R67" s="689">
        <v>1286</v>
      </c>
      <c r="S67" s="572">
        <f t="shared" si="5"/>
        <v>1286</v>
      </c>
      <c r="T67" s="681"/>
    </row>
    <row r="68" spans="1:20" ht="12.75">
      <c r="A68" s="177"/>
      <c r="B68" s="178"/>
      <c r="C68" s="178"/>
      <c r="D68" s="179"/>
      <c r="E68" s="201"/>
      <c r="F68" s="181"/>
      <c r="G68" s="202"/>
      <c r="H68" s="182"/>
      <c r="I68" s="174" t="s">
        <v>194</v>
      </c>
      <c r="J68" s="175">
        <v>0</v>
      </c>
      <c r="K68" s="310">
        <v>234.91</v>
      </c>
      <c r="L68" s="310">
        <v>1</v>
      </c>
      <c r="M68" s="310">
        <v>1.04</v>
      </c>
      <c r="N68" s="203">
        <f t="shared" si="3"/>
        <v>0</v>
      </c>
      <c r="O68" s="598">
        <v>0</v>
      </c>
      <c r="P68" s="604">
        <f t="shared" si="4"/>
        <v>0</v>
      </c>
      <c r="Q68" s="625"/>
      <c r="R68" s="689">
        <v>0</v>
      </c>
      <c r="S68" s="572">
        <f t="shared" si="5"/>
        <v>0</v>
      </c>
      <c r="T68" s="681"/>
    </row>
    <row r="69" spans="1:20" ht="45" customHeight="1">
      <c r="A69" s="177"/>
      <c r="B69" s="178"/>
      <c r="C69" s="178"/>
      <c r="D69" s="179"/>
      <c r="E69" s="201"/>
      <c r="F69" s="181"/>
      <c r="G69" s="202"/>
      <c r="H69" s="182"/>
      <c r="I69" s="183" t="s">
        <v>84</v>
      </c>
      <c r="J69" s="175">
        <v>0</v>
      </c>
      <c r="K69" s="310">
        <v>234.91</v>
      </c>
      <c r="L69" s="310">
        <v>1</v>
      </c>
      <c r="M69" s="310">
        <v>1.04</v>
      </c>
      <c r="N69" s="203">
        <f t="shared" si="3"/>
        <v>0</v>
      </c>
      <c r="O69" s="598">
        <v>0</v>
      </c>
      <c r="P69" s="604">
        <f t="shared" si="4"/>
        <v>0</v>
      </c>
      <c r="Q69" s="625"/>
      <c r="R69" s="689">
        <v>0</v>
      </c>
      <c r="S69" s="572">
        <f t="shared" si="5"/>
        <v>0</v>
      </c>
      <c r="T69" s="681"/>
    </row>
    <row r="70" spans="1:20" ht="12.75">
      <c r="A70" s="177"/>
      <c r="B70" s="178"/>
      <c r="C70" s="178"/>
      <c r="D70" s="179"/>
      <c r="E70" s="201"/>
      <c r="F70" s="181"/>
      <c r="G70" s="202"/>
      <c r="H70" s="182"/>
      <c r="I70" s="174" t="s">
        <v>195</v>
      </c>
      <c r="J70" s="175">
        <v>0</v>
      </c>
      <c r="K70" s="310">
        <v>234.91</v>
      </c>
      <c r="L70" s="518">
        <v>1</v>
      </c>
      <c r="M70" s="310">
        <v>1.04</v>
      </c>
      <c r="N70" s="203">
        <f t="shared" si="3"/>
        <v>0</v>
      </c>
      <c r="O70" s="598">
        <v>0</v>
      </c>
      <c r="P70" s="604">
        <f t="shared" si="4"/>
        <v>0</v>
      </c>
      <c r="Q70" s="625"/>
      <c r="R70" s="689">
        <v>0</v>
      </c>
      <c r="S70" s="572">
        <f t="shared" si="5"/>
        <v>0</v>
      </c>
      <c r="T70" s="681"/>
    </row>
    <row r="71" spans="1:20" ht="12.75">
      <c r="A71" s="177"/>
      <c r="B71" s="178"/>
      <c r="C71" s="178"/>
      <c r="D71" s="179"/>
      <c r="E71" s="201"/>
      <c r="F71" s="181"/>
      <c r="G71" s="202"/>
      <c r="H71" s="182"/>
      <c r="I71" s="174" t="s">
        <v>196</v>
      </c>
      <c r="J71" s="175">
        <v>0</v>
      </c>
      <c r="K71" s="310">
        <v>234.91</v>
      </c>
      <c r="L71" s="518">
        <v>1</v>
      </c>
      <c r="M71" s="310">
        <v>1.04</v>
      </c>
      <c r="N71" s="203">
        <f t="shared" si="3"/>
        <v>0</v>
      </c>
      <c r="O71" s="598">
        <v>0</v>
      </c>
      <c r="P71" s="604">
        <f t="shared" si="4"/>
        <v>0</v>
      </c>
      <c r="Q71" s="625"/>
      <c r="R71" s="689">
        <v>0</v>
      </c>
      <c r="S71" s="572">
        <f t="shared" si="5"/>
        <v>0</v>
      </c>
      <c r="T71" s="681"/>
    </row>
    <row r="72" spans="1:20" ht="12.75">
      <c r="A72" s="177"/>
      <c r="B72" s="178"/>
      <c r="C72" s="178"/>
      <c r="D72" s="179"/>
      <c r="E72" s="201"/>
      <c r="F72" s="181"/>
      <c r="G72" s="202"/>
      <c r="H72" s="182"/>
      <c r="I72" s="174" t="s">
        <v>197</v>
      </c>
      <c r="J72" s="175">
        <v>0</v>
      </c>
      <c r="K72" s="310">
        <v>234.91</v>
      </c>
      <c r="L72" s="518">
        <v>1</v>
      </c>
      <c r="M72" s="310">
        <v>1.04</v>
      </c>
      <c r="N72" s="203">
        <f t="shared" si="3"/>
        <v>0</v>
      </c>
      <c r="O72" s="598">
        <v>0</v>
      </c>
      <c r="P72" s="604">
        <f t="shared" si="4"/>
        <v>0</v>
      </c>
      <c r="Q72" s="625"/>
      <c r="R72" s="689">
        <v>0</v>
      </c>
      <c r="S72" s="572">
        <f t="shared" si="5"/>
        <v>0</v>
      </c>
      <c r="T72" s="681"/>
    </row>
    <row r="73" spans="1:20" ht="12.75">
      <c r="A73" s="177"/>
      <c r="B73" s="178"/>
      <c r="C73" s="178"/>
      <c r="D73" s="179"/>
      <c r="E73" s="201"/>
      <c r="F73" s="181"/>
      <c r="G73" s="202"/>
      <c r="H73" s="182"/>
      <c r="I73" s="174" t="s">
        <v>198</v>
      </c>
      <c r="J73" s="175">
        <v>0</v>
      </c>
      <c r="K73" s="310">
        <v>234.91</v>
      </c>
      <c r="L73" s="310">
        <v>1</v>
      </c>
      <c r="M73" s="310">
        <v>1.04</v>
      </c>
      <c r="N73" s="203">
        <f t="shared" si="3"/>
        <v>0</v>
      </c>
      <c r="O73" s="598">
        <v>0</v>
      </c>
      <c r="P73" s="604">
        <f t="shared" si="4"/>
        <v>0</v>
      </c>
      <c r="Q73" s="625"/>
      <c r="R73" s="689">
        <v>0</v>
      </c>
      <c r="S73" s="572">
        <f t="shared" si="5"/>
        <v>0</v>
      </c>
      <c r="T73" s="681"/>
    </row>
    <row r="74" spans="1:20" ht="12.75">
      <c r="A74" s="177"/>
      <c r="B74" s="178"/>
      <c r="C74" s="178"/>
      <c r="D74" s="179"/>
      <c r="E74" s="201"/>
      <c r="F74" s="181"/>
      <c r="G74" s="202"/>
      <c r="H74" s="182"/>
      <c r="I74" s="174" t="s">
        <v>199</v>
      </c>
      <c r="J74" s="175">
        <v>364</v>
      </c>
      <c r="K74" s="310">
        <v>234.91</v>
      </c>
      <c r="L74" s="310">
        <v>5.5814</v>
      </c>
      <c r="M74" s="310">
        <v>1.04</v>
      </c>
      <c r="N74" s="203">
        <f t="shared" si="3"/>
        <v>496340.11370944005</v>
      </c>
      <c r="O74" s="598">
        <v>39</v>
      </c>
      <c r="P74" s="604">
        <f t="shared" si="4"/>
        <v>53179.29789744</v>
      </c>
      <c r="Q74" s="625"/>
      <c r="R74" s="689">
        <v>50</v>
      </c>
      <c r="S74" s="572">
        <f t="shared" si="5"/>
        <v>89</v>
      </c>
      <c r="T74" s="681"/>
    </row>
    <row r="75" spans="1:20" ht="12.75">
      <c r="A75" s="177"/>
      <c r="B75" s="178"/>
      <c r="C75" s="178"/>
      <c r="D75" s="179"/>
      <c r="E75" s="201"/>
      <c r="F75" s="181"/>
      <c r="G75" s="202"/>
      <c r="H75" s="182"/>
      <c r="I75" s="174" t="s">
        <v>200</v>
      </c>
      <c r="J75" s="175">
        <v>0</v>
      </c>
      <c r="K75" s="310">
        <v>234.91</v>
      </c>
      <c r="L75" s="310">
        <v>9.6655</v>
      </c>
      <c r="M75" s="310">
        <v>1.04</v>
      </c>
      <c r="N75" s="203">
        <f t="shared" si="3"/>
        <v>0</v>
      </c>
      <c r="O75" s="598">
        <v>0</v>
      </c>
      <c r="P75" s="604">
        <f t="shared" si="4"/>
        <v>0</v>
      </c>
      <c r="Q75" s="625"/>
      <c r="R75" s="689">
        <v>0</v>
      </c>
      <c r="S75" s="572">
        <f t="shared" si="5"/>
        <v>0</v>
      </c>
      <c r="T75" s="681"/>
    </row>
    <row r="76" spans="1:20" ht="12.75">
      <c r="A76" s="177"/>
      <c r="B76" s="178"/>
      <c r="C76" s="178"/>
      <c r="D76" s="179"/>
      <c r="E76" s="201"/>
      <c r="F76" s="181"/>
      <c r="G76" s="202"/>
      <c r="H76" s="182"/>
      <c r="I76" s="174" t="s">
        <v>201</v>
      </c>
      <c r="J76" s="175">
        <v>228</v>
      </c>
      <c r="K76" s="310">
        <v>234.91</v>
      </c>
      <c r="L76" s="310">
        <v>1.83</v>
      </c>
      <c r="M76" s="310">
        <v>1.04</v>
      </c>
      <c r="N76" s="203">
        <f t="shared" si="3"/>
        <v>101934.402336</v>
      </c>
      <c r="O76" s="598">
        <v>31</v>
      </c>
      <c r="P76" s="604">
        <f t="shared" si="4"/>
        <v>13859.502072000001</v>
      </c>
      <c r="Q76" s="625"/>
      <c r="R76" s="689">
        <v>17</v>
      </c>
      <c r="S76" s="572">
        <f t="shared" si="5"/>
        <v>48</v>
      </c>
      <c r="T76" s="681"/>
    </row>
    <row r="77" spans="1:20" ht="12.75">
      <c r="A77" s="177"/>
      <c r="B77" s="178"/>
      <c r="C77" s="178"/>
      <c r="D77" s="179"/>
      <c r="E77" s="201"/>
      <c r="F77" s="181"/>
      <c r="G77" s="202"/>
      <c r="H77" s="182"/>
      <c r="I77" s="174" t="s">
        <v>85</v>
      </c>
      <c r="J77" s="175">
        <v>138</v>
      </c>
      <c r="K77" s="310">
        <v>234.91</v>
      </c>
      <c r="L77" s="310">
        <v>2.2829</v>
      </c>
      <c r="M77" s="310">
        <v>1.04</v>
      </c>
      <c r="N77" s="203">
        <f t="shared" si="3"/>
        <v>76966.33711728001</v>
      </c>
      <c r="O77" s="598">
        <v>0</v>
      </c>
      <c r="P77" s="604">
        <f t="shared" si="4"/>
        <v>0</v>
      </c>
      <c r="Q77" s="625"/>
      <c r="R77" s="689">
        <v>7</v>
      </c>
      <c r="S77" s="572">
        <f t="shared" si="5"/>
        <v>7</v>
      </c>
      <c r="T77" s="681"/>
    </row>
    <row r="78" spans="1:20" ht="12.75">
      <c r="A78" s="177"/>
      <c r="B78" s="178"/>
      <c r="C78" s="178"/>
      <c r="D78" s="179"/>
      <c r="E78" s="201"/>
      <c r="F78" s="181"/>
      <c r="G78" s="202"/>
      <c r="H78" s="182"/>
      <c r="I78" s="174" t="s">
        <v>86</v>
      </c>
      <c r="J78" s="175">
        <v>0</v>
      </c>
      <c r="K78" s="310">
        <v>234.91</v>
      </c>
      <c r="L78" s="310">
        <v>1</v>
      </c>
      <c r="M78" s="310">
        <v>1.04</v>
      </c>
      <c r="N78" s="203">
        <f t="shared" si="3"/>
        <v>0</v>
      </c>
      <c r="O78" s="598">
        <v>0</v>
      </c>
      <c r="P78" s="604">
        <f t="shared" si="4"/>
        <v>0</v>
      </c>
      <c r="Q78" s="625"/>
      <c r="R78" s="689">
        <v>0</v>
      </c>
      <c r="S78" s="572">
        <f t="shared" si="5"/>
        <v>0</v>
      </c>
      <c r="T78" s="681"/>
    </row>
    <row r="79" spans="1:20" ht="12.75">
      <c r="A79" s="177"/>
      <c r="B79" s="178"/>
      <c r="C79" s="178"/>
      <c r="D79" s="179"/>
      <c r="E79" s="201"/>
      <c r="F79" s="181"/>
      <c r="G79" s="202"/>
      <c r="H79" s="182"/>
      <c r="I79" s="174" t="s">
        <v>202</v>
      </c>
      <c r="J79" s="876">
        <v>480</v>
      </c>
      <c r="K79" s="310">
        <v>234.91</v>
      </c>
      <c r="L79" s="310">
        <v>0.3585</v>
      </c>
      <c r="M79" s="310">
        <v>1.04</v>
      </c>
      <c r="N79" s="203">
        <f t="shared" si="3"/>
        <v>42040.245312</v>
      </c>
      <c r="O79" s="598">
        <v>0</v>
      </c>
      <c r="P79" s="604">
        <f t="shared" si="4"/>
        <v>0</v>
      </c>
      <c r="Q79" s="625"/>
      <c r="R79" s="689">
        <v>480</v>
      </c>
      <c r="S79" s="572">
        <f t="shared" si="5"/>
        <v>480</v>
      </c>
      <c r="T79" s="681"/>
    </row>
    <row r="80" spans="1:20" ht="12.75">
      <c r="A80" s="177"/>
      <c r="B80" s="178"/>
      <c r="C80" s="178"/>
      <c r="D80" s="179"/>
      <c r="E80" s="201"/>
      <c r="F80" s="181"/>
      <c r="G80" s="202"/>
      <c r="H80" s="182"/>
      <c r="I80" s="174" t="s">
        <v>203</v>
      </c>
      <c r="J80" s="175">
        <v>240</v>
      </c>
      <c r="K80" s="310">
        <v>234.91</v>
      </c>
      <c r="L80" s="310">
        <v>0.6705</v>
      </c>
      <c r="M80" s="310">
        <v>1.04</v>
      </c>
      <c r="N80" s="203">
        <f t="shared" si="3"/>
        <v>39313.785888</v>
      </c>
      <c r="O80" s="598">
        <v>0</v>
      </c>
      <c r="P80" s="604">
        <f t="shared" si="4"/>
        <v>0</v>
      </c>
      <c r="Q80" s="625"/>
      <c r="R80" s="689">
        <v>240</v>
      </c>
      <c r="S80" s="572">
        <f t="shared" si="5"/>
        <v>240</v>
      </c>
      <c r="T80" s="681"/>
    </row>
    <row r="81" spans="1:20" ht="12.75">
      <c r="A81" s="177"/>
      <c r="B81" s="178"/>
      <c r="C81" s="178"/>
      <c r="D81" s="179"/>
      <c r="E81" s="201"/>
      <c r="F81" s="181"/>
      <c r="G81" s="202"/>
      <c r="H81" s="182"/>
      <c r="I81" s="174" t="s">
        <v>204</v>
      </c>
      <c r="J81" s="175">
        <v>240</v>
      </c>
      <c r="K81" s="310">
        <v>234.91</v>
      </c>
      <c r="L81" s="310">
        <v>0.6653</v>
      </c>
      <c r="M81" s="310">
        <v>1.04</v>
      </c>
      <c r="N81" s="203">
        <f t="shared" si="3"/>
        <v>39008.891500800004</v>
      </c>
      <c r="O81" s="598">
        <v>0</v>
      </c>
      <c r="P81" s="604">
        <f t="shared" si="4"/>
        <v>0</v>
      </c>
      <c r="Q81" s="625"/>
      <c r="R81" s="689">
        <v>240</v>
      </c>
      <c r="S81" s="572">
        <f t="shared" si="5"/>
        <v>240</v>
      </c>
      <c r="T81" s="681"/>
    </row>
    <row r="82" spans="1:20" ht="12.75">
      <c r="A82" s="177"/>
      <c r="B82" s="178"/>
      <c r="C82" s="178"/>
      <c r="D82" s="179"/>
      <c r="E82" s="201"/>
      <c r="F82" s="181"/>
      <c r="G82" s="202"/>
      <c r="H82" s="182"/>
      <c r="I82" s="174" t="s">
        <v>205</v>
      </c>
      <c r="J82" s="175">
        <v>0</v>
      </c>
      <c r="K82" s="310">
        <v>234.91</v>
      </c>
      <c r="L82" s="310">
        <v>1</v>
      </c>
      <c r="M82" s="310">
        <v>1.04</v>
      </c>
      <c r="N82" s="203">
        <f t="shared" si="3"/>
        <v>0</v>
      </c>
      <c r="O82" s="598">
        <v>0</v>
      </c>
      <c r="P82" s="604">
        <f t="shared" si="4"/>
        <v>0</v>
      </c>
      <c r="Q82" s="625"/>
      <c r="R82" s="689">
        <v>0</v>
      </c>
      <c r="S82" s="572">
        <f t="shared" si="5"/>
        <v>0</v>
      </c>
      <c r="T82" s="681"/>
    </row>
    <row r="83" spans="1:20" ht="12.75">
      <c r="A83" s="177"/>
      <c r="B83" s="178"/>
      <c r="C83" s="178"/>
      <c r="D83" s="179"/>
      <c r="E83" s="201"/>
      <c r="F83" s="181"/>
      <c r="G83" s="202"/>
      <c r="H83" s="182"/>
      <c r="I83" s="174" t="s">
        <v>87</v>
      </c>
      <c r="J83" s="175">
        <v>1673</v>
      </c>
      <c r="K83" s="310">
        <v>234.91</v>
      </c>
      <c r="L83" s="310">
        <v>1.8092</v>
      </c>
      <c r="M83" s="310">
        <v>1.04</v>
      </c>
      <c r="N83" s="203">
        <f t="shared" si="3"/>
        <v>739464.55934624</v>
      </c>
      <c r="O83" s="598">
        <v>273</v>
      </c>
      <c r="P83" s="604">
        <f t="shared" si="4"/>
        <v>120665.76491423999</v>
      </c>
      <c r="Q83" s="625"/>
      <c r="R83" s="689">
        <v>564</v>
      </c>
      <c r="S83" s="572">
        <f t="shared" si="5"/>
        <v>837</v>
      </c>
      <c r="T83" s="681"/>
    </row>
    <row r="84" spans="1:20" ht="12.75">
      <c r="A84" s="177"/>
      <c r="B84" s="178"/>
      <c r="C84" s="178"/>
      <c r="D84" s="179"/>
      <c r="E84" s="201"/>
      <c r="F84" s="181"/>
      <c r="G84" s="202"/>
      <c r="H84" s="182"/>
      <c r="I84" s="174" t="s">
        <v>86</v>
      </c>
      <c r="J84" s="175">
        <v>0</v>
      </c>
      <c r="K84" s="310">
        <v>234.91</v>
      </c>
      <c r="L84" s="310">
        <v>10.779</v>
      </c>
      <c r="M84" s="310">
        <v>1.04</v>
      </c>
      <c r="N84" s="203">
        <f t="shared" si="3"/>
        <v>0</v>
      </c>
      <c r="O84" s="598">
        <v>0</v>
      </c>
      <c r="P84" s="604">
        <f t="shared" si="4"/>
        <v>0</v>
      </c>
      <c r="Q84" s="625"/>
      <c r="R84" s="689">
        <v>0</v>
      </c>
      <c r="S84" s="572">
        <f t="shared" si="5"/>
        <v>0</v>
      </c>
      <c r="T84" s="681"/>
    </row>
    <row r="85" spans="1:20" ht="12.75">
      <c r="A85" s="177"/>
      <c r="B85" s="178"/>
      <c r="C85" s="178"/>
      <c r="D85" s="179"/>
      <c r="E85" s="201"/>
      <c r="F85" s="181"/>
      <c r="G85" s="202"/>
      <c r="H85" s="182"/>
      <c r="I85" s="174" t="s">
        <v>88</v>
      </c>
      <c r="J85" s="175">
        <v>0</v>
      </c>
      <c r="K85" s="310">
        <v>234.91</v>
      </c>
      <c r="L85" s="310">
        <v>8.8453</v>
      </c>
      <c r="M85" s="310">
        <v>1.04</v>
      </c>
      <c r="N85" s="203">
        <f t="shared" si="3"/>
        <v>0</v>
      </c>
      <c r="O85" s="598">
        <v>0</v>
      </c>
      <c r="P85" s="604">
        <f t="shared" si="4"/>
        <v>0</v>
      </c>
      <c r="Q85" s="625"/>
      <c r="R85" s="689">
        <v>0</v>
      </c>
      <c r="S85" s="572">
        <f t="shared" si="5"/>
        <v>0</v>
      </c>
      <c r="T85" s="681"/>
    </row>
    <row r="86" spans="1:20" ht="12.75">
      <c r="A86" s="177"/>
      <c r="B86" s="178"/>
      <c r="C86" s="178"/>
      <c r="D86" s="179"/>
      <c r="E86" s="201"/>
      <c r="F86" s="181"/>
      <c r="G86" s="202"/>
      <c r="H86" s="182"/>
      <c r="I86" s="174" t="s">
        <v>206</v>
      </c>
      <c r="J86" s="175">
        <v>0</v>
      </c>
      <c r="K86" s="310">
        <v>234.91</v>
      </c>
      <c r="L86" s="310">
        <v>2.1659</v>
      </c>
      <c r="M86" s="310">
        <v>1.04</v>
      </c>
      <c r="N86" s="203">
        <f t="shared" si="3"/>
        <v>0</v>
      </c>
      <c r="O86" s="598">
        <v>0</v>
      </c>
      <c r="P86" s="604">
        <f t="shared" si="4"/>
        <v>0</v>
      </c>
      <c r="Q86" s="625"/>
      <c r="R86" s="689">
        <v>0</v>
      </c>
      <c r="S86" s="572">
        <f t="shared" si="5"/>
        <v>0</v>
      </c>
      <c r="T86" s="681"/>
    </row>
    <row r="87" spans="1:20" ht="17.25">
      <c r="A87" s="177"/>
      <c r="B87" s="178"/>
      <c r="C87" s="178"/>
      <c r="D87" s="179"/>
      <c r="E87" s="201"/>
      <c r="F87" s="181"/>
      <c r="G87" s="202"/>
      <c r="H87" s="182"/>
      <c r="I87" s="183" t="s">
        <v>89</v>
      </c>
      <c r="J87" s="175">
        <v>0</v>
      </c>
      <c r="K87" s="310">
        <v>234.91</v>
      </c>
      <c r="L87" s="310">
        <v>4.0229</v>
      </c>
      <c r="M87" s="310">
        <v>1.04</v>
      </c>
      <c r="N87" s="203">
        <f t="shared" si="3"/>
        <v>0</v>
      </c>
      <c r="O87" s="598">
        <v>0</v>
      </c>
      <c r="P87" s="604">
        <f t="shared" si="4"/>
        <v>0</v>
      </c>
      <c r="Q87" s="625"/>
      <c r="R87" s="689">
        <v>0</v>
      </c>
      <c r="S87" s="572">
        <f t="shared" si="5"/>
        <v>0</v>
      </c>
      <c r="T87" s="681"/>
    </row>
    <row r="88" spans="1:20" ht="17.25">
      <c r="A88" s="177"/>
      <c r="B88" s="178"/>
      <c r="C88" s="178"/>
      <c r="D88" s="179"/>
      <c r="E88" s="201"/>
      <c r="F88" s="181"/>
      <c r="G88" s="202"/>
      <c r="H88" s="182"/>
      <c r="I88" s="183" t="s">
        <v>90</v>
      </c>
      <c r="J88" s="175">
        <v>0</v>
      </c>
      <c r="K88" s="310">
        <v>234.91</v>
      </c>
      <c r="L88" s="310">
        <v>1</v>
      </c>
      <c r="M88" s="310">
        <v>1.04</v>
      </c>
      <c r="N88" s="203">
        <f t="shared" si="3"/>
        <v>0</v>
      </c>
      <c r="O88" s="598">
        <v>0</v>
      </c>
      <c r="P88" s="604">
        <f t="shared" si="4"/>
        <v>0</v>
      </c>
      <c r="Q88" s="625"/>
      <c r="R88" s="689">
        <v>0</v>
      </c>
      <c r="S88" s="572">
        <f t="shared" si="5"/>
        <v>0</v>
      </c>
      <c r="T88" s="681"/>
    </row>
    <row r="89" spans="1:20" ht="17.25">
      <c r="A89" s="177"/>
      <c r="B89" s="178"/>
      <c r="C89" s="178"/>
      <c r="D89" s="179"/>
      <c r="E89" s="201"/>
      <c r="F89" s="181"/>
      <c r="G89" s="202"/>
      <c r="H89" s="182"/>
      <c r="I89" s="183" t="s">
        <v>91</v>
      </c>
      <c r="J89" s="175">
        <v>0</v>
      </c>
      <c r="K89" s="310">
        <v>234.91</v>
      </c>
      <c r="L89" s="310">
        <v>1</v>
      </c>
      <c r="M89" s="310">
        <v>1.04</v>
      </c>
      <c r="N89" s="203">
        <f t="shared" si="3"/>
        <v>0</v>
      </c>
      <c r="O89" s="598">
        <v>0</v>
      </c>
      <c r="P89" s="604">
        <f t="shared" si="4"/>
        <v>0</v>
      </c>
      <c r="Q89" s="625"/>
      <c r="R89" s="689">
        <v>0</v>
      </c>
      <c r="S89" s="572">
        <f t="shared" si="5"/>
        <v>0</v>
      </c>
      <c r="T89" s="681"/>
    </row>
    <row r="90" spans="1:20" ht="12.75">
      <c r="A90" s="177"/>
      <c r="B90" s="178"/>
      <c r="C90" s="178"/>
      <c r="D90" s="179"/>
      <c r="E90" s="201"/>
      <c r="F90" s="181"/>
      <c r="G90" s="202"/>
      <c r="H90" s="182"/>
      <c r="I90" s="174" t="s">
        <v>92</v>
      </c>
      <c r="J90" s="175">
        <v>200</v>
      </c>
      <c r="K90" s="310">
        <v>234.91</v>
      </c>
      <c r="L90" s="310">
        <v>1</v>
      </c>
      <c r="M90" s="310">
        <v>1.04</v>
      </c>
      <c r="N90" s="203">
        <f t="shared" si="3"/>
        <v>48861.28</v>
      </c>
      <c r="O90" s="598">
        <v>0</v>
      </c>
      <c r="P90" s="604">
        <f t="shared" si="4"/>
        <v>0</v>
      </c>
      <c r="Q90" s="625"/>
      <c r="R90" s="689">
        <v>116</v>
      </c>
      <c r="S90" s="572">
        <f t="shared" si="5"/>
        <v>116</v>
      </c>
      <c r="T90" s="681"/>
    </row>
    <row r="91" spans="1:20" ht="12.75">
      <c r="A91" s="177"/>
      <c r="B91" s="178"/>
      <c r="C91" s="178"/>
      <c r="D91" s="179"/>
      <c r="E91" s="201"/>
      <c r="F91" s="181"/>
      <c r="G91" s="202"/>
      <c r="H91" s="182"/>
      <c r="I91" s="174" t="s">
        <v>93</v>
      </c>
      <c r="J91" s="175">
        <v>200</v>
      </c>
      <c r="K91" s="310">
        <v>234.91</v>
      </c>
      <c r="L91" s="310">
        <v>1</v>
      </c>
      <c r="M91" s="310">
        <v>1.04</v>
      </c>
      <c r="N91" s="203">
        <f t="shared" si="3"/>
        <v>48861.28</v>
      </c>
      <c r="O91" s="598">
        <v>0</v>
      </c>
      <c r="P91" s="604">
        <f t="shared" si="4"/>
        <v>0</v>
      </c>
      <c r="Q91" s="625"/>
      <c r="R91" s="689">
        <v>116</v>
      </c>
      <c r="S91" s="572">
        <f t="shared" si="5"/>
        <v>116</v>
      </c>
      <c r="T91" s="681"/>
    </row>
    <row r="92" spans="1:20" ht="12.75">
      <c r="A92" s="177"/>
      <c r="B92" s="178"/>
      <c r="C92" s="178"/>
      <c r="D92" s="179"/>
      <c r="E92" s="201"/>
      <c r="F92" s="181"/>
      <c r="G92" s="202"/>
      <c r="H92" s="182"/>
      <c r="I92" s="174" t="s">
        <v>94</v>
      </c>
      <c r="J92" s="175">
        <v>200</v>
      </c>
      <c r="K92" s="310">
        <v>234.91</v>
      </c>
      <c r="L92" s="310">
        <v>1</v>
      </c>
      <c r="M92" s="310">
        <v>1.04</v>
      </c>
      <c r="N92" s="203">
        <f t="shared" si="3"/>
        <v>48861.28</v>
      </c>
      <c r="O92" s="598">
        <v>0</v>
      </c>
      <c r="P92" s="604">
        <f t="shared" si="4"/>
        <v>0</v>
      </c>
      <c r="Q92" s="625"/>
      <c r="R92" s="689">
        <v>116</v>
      </c>
      <c r="S92" s="572">
        <f t="shared" si="5"/>
        <v>116</v>
      </c>
      <c r="T92" s="681"/>
    </row>
    <row r="93" spans="1:20" ht="12.75">
      <c r="A93" s="177"/>
      <c r="B93" s="178"/>
      <c r="C93" s="178"/>
      <c r="D93" s="179"/>
      <c r="E93" s="201"/>
      <c r="F93" s="181"/>
      <c r="G93" s="202"/>
      <c r="H93" s="182"/>
      <c r="I93" s="174" t="s">
        <v>95</v>
      </c>
      <c r="J93" s="175">
        <v>200</v>
      </c>
      <c r="K93" s="310">
        <v>234.91</v>
      </c>
      <c r="L93" s="310">
        <v>1</v>
      </c>
      <c r="M93" s="310">
        <v>1.04</v>
      </c>
      <c r="N93" s="203">
        <f t="shared" si="3"/>
        <v>48861.28</v>
      </c>
      <c r="O93" s="598">
        <v>0</v>
      </c>
      <c r="P93" s="604">
        <f t="shared" si="4"/>
        <v>0</v>
      </c>
      <c r="Q93" s="625"/>
      <c r="R93" s="689">
        <v>116</v>
      </c>
      <c r="S93" s="572">
        <f t="shared" si="5"/>
        <v>116</v>
      </c>
      <c r="T93" s="681"/>
    </row>
    <row r="94" spans="1:20" ht="12.75">
      <c r="A94" s="177"/>
      <c r="B94" s="178"/>
      <c r="C94" s="178"/>
      <c r="D94" s="179"/>
      <c r="E94" s="201"/>
      <c r="F94" s="181"/>
      <c r="G94" s="202"/>
      <c r="H94" s="182"/>
      <c r="I94" s="174" t="s">
        <v>96</v>
      </c>
      <c r="J94" s="175">
        <v>200</v>
      </c>
      <c r="K94" s="310">
        <v>234.91</v>
      </c>
      <c r="L94" s="310">
        <v>1</v>
      </c>
      <c r="M94" s="310">
        <v>1.04</v>
      </c>
      <c r="N94" s="203">
        <f t="shared" si="3"/>
        <v>48861.28</v>
      </c>
      <c r="O94" s="598">
        <v>0</v>
      </c>
      <c r="P94" s="604">
        <f t="shared" si="4"/>
        <v>0</v>
      </c>
      <c r="Q94" s="625"/>
      <c r="R94" s="689">
        <v>116</v>
      </c>
      <c r="S94" s="572">
        <f t="shared" si="5"/>
        <v>116</v>
      </c>
      <c r="T94" s="681"/>
    </row>
    <row r="95" spans="1:20" ht="17.25">
      <c r="A95" s="177"/>
      <c r="B95" s="178"/>
      <c r="C95" s="178"/>
      <c r="D95" s="179"/>
      <c r="E95" s="201"/>
      <c r="F95" s="181"/>
      <c r="G95" s="202"/>
      <c r="H95" s="182"/>
      <c r="I95" s="183" t="s">
        <v>98</v>
      </c>
      <c r="J95" s="175">
        <v>3200</v>
      </c>
      <c r="K95" s="310">
        <v>234.91</v>
      </c>
      <c r="L95" s="310">
        <v>0.4768</v>
      </c>
      <c r="M95" s="310">
        <v>1.04</v>
      </c>
      <c r="N95" s="203">
        <f t="shared" si="3"/>
        <v>372752.932864</v>
      </c>
      <c r="O95" s="598">
        <v>2245</v>
      </c>
      <c r="P95" s="604">
        <f t="shared" si="4"/>
        <v>261509.47946240002</v>
      </c>
      <c r="Q95" s="625"/>
      <c r="R95" s="689">
        <v>480</v>
      </c>
      <c r="S95" s="572">
        <f t="shared" si="5"/>
        <v>2725</v>
      </c>
      <c r="T95" s="681"/>
    </row>
    <row r="96" spans="1:20" ht="17.25">
      <c r="A96" s="177"/>
      <c r="B96" s="178"/>
      <c r="C96" s="178"/>
      <c r="D96" s="179"/>
      <c r="E96" s="201"/>
      <c r="F96" s="181"/>
      <c r="G96" s="202"/>
      <c r="H96" s="182"/>
      <c r="I96" s="183" t="s">
        <v>99</v>
      </c>
      <c r="J96" s="175">
        <v>3000</v>
      </c>
      <c r="K96" s="310">
        <v>234.91</v>
      </c>
      <c r="L96" s="310">
        <v>0.4768</v>
      </c>
      <c r="M96" s="310">
        <v>1.04</v>
      </c>
      <c r="N96" s="203">
        <f t="shared" si="3"/>
        <v>349455.87456</v>
      </c>
      <c r="O96" s="598">
        <v>2177</v>
      </c>
      <c r="P96" s="604">
        <f t="shared" si="4"/>
        <v>253588.47963904</v>
      </c>
      <c r="Q96" s="625"/>
      <c r="R96" s="689">
        <v>460</v>
      </c>
      <c r="S96" s="572">
        <f t="shared" si="5"/>
        <v>2637</v>
      </c>
      <c r="T96" s="681"/>
    </row>
    <row r="97" spans="1:20" ht="17.25">
      <c r="A97" s="177"/>
      <c r="B97" s="178"/>
      <c r="C97" s="178"/>
      <c r="D97" s="179"/>
      <c r="E97" s="201"/>
      <c r="F97" s="181"/>
      <c r="G97" s="202"/>
      <c r="H97" s="182"/>
      <c r="I97" s="183" t="s">
        <v>100</v>
      </c>
      <c r="J97" s="175">
        <v>3000</v>
      </c>
      <c r="K97" s="310">
        <v>234.91</v>
      </c>
      <c r="L97" s="310">
        <v>0.4768</v>
      </c>
      <c r="M97" s="310">
        <v>1.04</v>
      </c>
      <c r="N97" s="203">
        <f t="shared" si="3"/>
        <v>349455.87456</v>
      </c>
      <c r="O97" s="598">
        <v>2177</v>
      </c>
      <c r="P97" s="604">
        <f t="shared" si="4"/>
        <v>253588.47963904</v>
      </c>
      <c r="Q97" s="625"/>
      <c r="R97" s="689">
        <v>460</v>
      </c>
      <c r="S97" s="572">
        <f t="shared" si="5"/>
        <v>2637</v>
      </c>
      <c r="T97" s="681"/>
    </row>
    <row r="98" spans="1:20" ht="17.25">
      <c r="A98" s="177"/>
      <c r="B98" s="178"/>
      <c r="C98" s="178"/>
      <c r="D98" s="179"/>
      <c r="E98" s="201"/>
      <c r="F98" s="181"/>
      <c r="G98" s="202"/>
      <c r="H98" s="182"/>
      <c r="I98" s="183" t="s">
        <v>97</v>
      </c>
      <c r="J98" s="175">
        <v>800</v>
      </c>
      <c r="K98" s="310">
        <v>234.91</v>
      </c>
      <c r="L98" s="310">
        <v>1</v>
      </c>
      <c r="M98" s="310">
        <v>1.04</v>
      </c>
      <c r="N98" s="203">
        <f t="shared" si="3"/>
        <v>195445.12</v>
      </c>
      <c r="O98" s="598">
        <v>46</v>
      </c>
      <c r="P98" s="604">
        <f t="shared" si="4"/>
        <v>11238.094400000002</v>
      </c>
      <c r="Q98" s="625"/>
      <c r="R98" s="689">
        <v>176</v>
      </c>
      <c r="S98" s="572">
        <f t="shared" si="5"/>
        <v>222</v>
      </c>
      <c r="T98" s="681"/>
    </row>
    <row r="99" spans="1:20" ht="12.75">
      <c r="A99" s="177"/>
      <c r="B99" s="178"/>
      <c r="C99" s="178"/>
      <c r="D99" s="179"/>
      <c r="E99" s="201"/>
      <c r="F99" s="181"/>
      <c r="G99" s="202"/>
      <c r="H99" s="182"/>
      <c r="I99" s="540"/>
      <c r="J99" s="175"/>
      <c r="K99" s="310"/>
      <c r="L99" s="310"/>
      <c r="M99" s="310">
        <v>1.04</v>
      </c>
      <c r="N99" s="203">
        <f t="shared" si="3"/>
        <v>0</v>
      </c>
      <c r="O99" s="598">
        <v>0</v>
      </c>
      <c r="P99" s="604">
        <f t="shared" si="4"/>
        <v>0</v>
      </c>
      <c r="Q99" s="625"/>
      <c r="R99" s="689">
        <v>0</v>
      </c>
      <c r="S99" s="572">
        <f t="shared" si="5"/>
        <v>0</v>
      </c>
      <c r="T99" s="681"/>
    </row>
    <row r="100" spans="1:20" ht="12.75">
      <c r="A100" s="177"/>
      <c r="B100" s="178"/>
      <c r="C100" s="178"/>
      <c r="D100" s="179"/>
      <c r="E100" s="201"/>
      <c r="F100" s="181"/>
      <c r="G100" s="202"/>
      <c r="H100" s="182"/>
      <c r="I100" s="183" t="s">
        <v>316</v>
      </c>
      <c r="J100" s="175">
        <v>500</v>
      </c>
      <c r="K100" s="310">
        <v>234.91</v>
      </c>
      <c r="L100" s="310">
        <v>1</v>
      </c>
      <c r="M100" s="310">
        <v>1.04</v>
      </c>
      <c r="N100" s="203">
        <f t="shared" si="3"/>
        <v>122153.2</v>
      </c>
      <c r="O100" s="598">
        <v>76</v>
      </c>
      <c r="P100" s="604">
        <f t="shared" si="4"/>
        <v>18567.2864</v>
      </c>
      <c r="Q100" s="625"/>
      <c r="R100" s="689">
        <v>244</v>
      </c>
      <c r="S100" s="572">
        <f t="shared" si="5"/>
        <v>320</v>
      </c>
      <c r="T100" s="681"/>
    </row>
    <row r="101" spans="1:20" ht="12.75">
      <c r="A101" s="177"/>
      <c r="B101" s="178"/>
      <c r="C101" s="178"/>
      <c r="D101" s="179"/>
      <c r="E101" s="201"/>
      <c r="F101" s="181"/>
      <c r="G101" s="202"/>
      <c r="H101" s="182"/>
      <c r="I101" s="561"/>
      <c r="J101" s="175"/>
      <c r="K101" s="310"/>
      <c r="L101" s="310"/>
      <c r="M101" s="310">
        <v>1.04</v>
      </c>
      <c r="N101" s="203">
        <f t="shared" si="3"/>
        <v>0</v>
      </c>
      <c r="O101" s="598">
        <v>0</v>
      </c>
      <c r="P101" s="604">
        <f t="shared" si="4"/>
        <v>0</v>
      </c>
      <c r="Q101" s="625"/>
      <c r="R101" s="689">
        <v>0</v>
      </c>
      <c r="S101" s="572">
        <f t="shared" si="5"/>
        <v>0</v>
      </c>
      <c r="T101" s="681"/>
    </row>
    <row r="102" spans="1:20" ht="13.5" thickBot="1">
      <c r="A102" s="211"/>
      <c r="B102" s="212"/>
      <c r="C102" s="212"/>
      <c r="D102" s="213"/>
      <c r="E102" s="224"/>
      <c r="F102" s="215"/>
      <c r="G102" s="225"/>
      <c r="H102" s="216"/>
      <c r="I102" s="561"/>
      <c r="J102" s="175"/>
      <c r="K102" s="310"/>
      <c r="L102" s="310"/>
      <c r="M102" s="310">
        <v>1.04</v>
      </c>
      <c r="N102" s="203">
        <f t="shared" si="3"/>
        <v>0</v>
      </c>
      <c r="O102" s="598">
        <v>0</v>
      </c>
      <c r="P102" s="604">
        <f t="shared" si="4"/>
        <v>0</v>
      </c>
      <c r="Q102" s="625"/>
      <c r="R102" s="689">
        <v>0</v>
      </c>
      <c r="S102" s="572">
        <f t="shared" si="5"/>
        <v>0</v>
      </c>
      <c r="T102" s="681"/>
    </row>
    <row r="103" spans="1:20" ht="124.5" thickBot="1">
      <c r="A103" s="78" t="s">
        <v>0</v>
      </c>
      <c r="B103" s="79" t="s">
        <v>5</v>
      </c>
      <c r="C103" s="79" t="s">
        <v>3</v>
      </c>
      <c r="D103" s="110" t="s">
        <v>165</v>
      </c>
      <c r="E103" s="81" t="s">
        <v>102</v>
      </c>
      <c r="F103" s="409" t="s">
        <v>242</v>
      </c>
      <c r="G103" s="410" t="s">
        <v>170</v>
      </c>
      <c r="H103" s="408" t="s">
        <v>287</v>
      </c>
      <c r="I103" s="14"/>
      <c r="J103" s="29">
        <f>J104+J105+J106+J107+J108+J109+J110+J111+J112+J113+J115+J117+J118+J119+J120+J121+J122+J123+J124+J125+J127+J128+J129+J126+J116+J114</f>
        <v>135842</v>
      </c>
      <c r="K103" s="13"/>
      <c r="L103" s="335"/>
      <c r="M103" s="335"/>
      <c r="N103" s="38">
        <f>N104+N105+N106+N107+N108+N109+N110+N111+N112+N113+N115+N117+N118+N119+N120+N121+N122+N123+N124+N125+N127+N128+N129+N116+N114+N126-1</f>
        <v>1655291.3504000003</v>
      </c>
      <c r="O103" s="254">
        <f>O104+O105+O106+O107+O108+O109+O110+O111+O112+O113+O115+O117+O118+O119+O120+O121+O122+O123+O124+O125+O127+O128+O129+O126+O116+O114</f>
        <v>3626</v>
      </c>
      <c r="P103" s="38">
        <f>P104+P105+P106+P107+P108+P109+P110+P111+P112+P113+P115+P117+P118+P119+P120+P121+P122+P123+P124+P125+P127+P128+P129+P126+P116+P114</f>
        <v>161429.93018880003</v>
      </c>
      <c r="Q103" s="614">
        <f>O103*100/J103</f>
        <v>2.6692775430279294</v>
      </c>
      <c r="R103" s="687">
        <f>R104+R105+R106+R107+R108+R109+R110+R111+R112+R113+R115+R117+R118+R119+R120+R121+R122+R123+R124+R125+R127+R128+R129+R126+R116+R114</f>
        <v>58116</v>
      </c>
      <c r="S103" s="692">
        <f t="shared" si="5"/>
        <v>61742</v>
      </c>
      <c r="T103" s="700">
        <f>S103*100/J103</f>
        <v>45.451333166472814</v>
      </c>
    </row>
    <row r="104" spans="1:20" ht="12.75">
      <c r="A104" s="168"/>
      <c r="B104" s="169"/>
      <c r="C104" s="169"/>
      <c r="D104" s="170"/>
      <c r="E104" s="205"/>
      <c r="F104" s="172"/>
      <c r="G104" s="172"/>
      <c r="H104" s="173"/>
      <c r="I104" s="206" t="s">
        <v>103</v>
      </c>
      <c r="J104" s="207">
        <v>2000</v>
      </c>
      <c r="K104" s="310">
        <v>38.31</v>
      </c>
      <c r="L104" s="310">
        <v>1</v>
      </c>
      <c r="M104" s="310">
        <v>1.04</v>
      </c>
      <c r="N104" s="208">
        <f>J104*K104*L104*M104</f>
        <v>79684.8</v>
      </c>
      <c r="O104" s="598">
        <v>275</v>
      </c>
      <c r="P104" s="604">
        <f>K104*L104*O104*M104</f>
        <v>10956.66</v>
      </c>
      <c r="Q104" s="625"/>
      <c r="R104" s="686">
        <v>596</v>
      </c>
      <c r="S104" s="572">
        <f t="shared" si="5"/>
        <v>871</v>
      </c>
      <c r="T104" s="681"/>
    </row>
    <row r="105" spans="1:20" ht="12.75">
      <c r="A105" s="177"/>
      <c r="B105" s="178"/>
      <c r="C105" s="178"/>
      <c r="D105" s="179"/>
      <c r="E105" s="209"/>
      <c r="F105" s="181"/>
      <c r="G105" s="181"/>
      <c r="H105" s="182"/>
      <c r="I105" s="206" t="s">
        <v>104</v>
      </c>
      <c r="J105" s="207">
        <v>120000</v>
      </c>
      <c r="K105" s="310">
        <v>38.31</v>
      </c>
      <c r="L105" s="310">
        <v>0.1652</v>
      </c>
      <c r="M105" s="310">
        <v>1.04</v>
      </c>
      <c r="N105" s="208">
        <f>J105*K105*L105*M105</f>
        <v>789835.7376000001</v>
      </c>
      <c r="O105" s="598">
        <v>0</v>
      </c>
      <c r="P105" s="604">
        <f aca="true" t="shared" si="6" ref="P105:P129">K105*L105*O105*M105</f>
        <v>0</v>
      </c>
      <c r="Q105" s="625"/>
      <c r="R105" s="686">
        <v>55200</v>
      </c>
      <c r="S105" s="572">
        <f t="shared" si="5"/>
        <v>55200</v>
      </c>
      <c r="T105" s="681"/>
    </row>
    <row r="106" spans="1:20" ht="12.75">
      <c r="A106" s="177"/>
      <c r="B106" s="178"/>
      <c r="C106" s="178"/>
      <c r="D106" s="179"/>
      <c r="E106" s="209"/>
      <c r="F106" s="181"/>
      <c r="G106" s="181"/>
      <c r="H106" s="182"/>
      <c r="I106" s="174" t="s">
        <v>109</v>
      </c>
      <c r="J106" s="207">
        <v>0</v>
      </c>
      <c r="K106" s="310">
        <v>38.31</v>
      </c>
      <c r="L106" s="310">
        <v>1</v>
      </c>
      <c r="M106" s="310">
        <v>1.04</v>
      </c>
      <c r="N106" s="208">
        <f aca="true" t="shared" si="7" ref="N106:N129">J106*K106*L106*M106</f>
        <v>0</v>
      </c>
      <c r="O106" s="598">
        <v>0</v>
      </c>
      <c r="P106" s="604">
        <f t="shared" si="6"/>
        <v>0</v>
      </c>
      <c r="Q106" s="625"/>
      <c r="R106" s="686">
        <v>0</v>
      </c>
      <c r="S106" s="572">
        <f t="shared" si="5"/>
        <v>0</v>
      </c>
      <c r="T106" s="681"/>
    </row>
    <row r="107" spans="1:20" ht="17.25">
      <c r="A107" s="177"/>
      <c r="B107" s="178"/>
      <c r="C107" s="178"/>
      <c r="D107" s="179"/>
      <c r="E107" s="209"/>
      <c r="F107" s="181"/>
      <c r="G107" s="181"/>
      <c r="H107" s="182"/>
      <c r="I107" s="183" t="s">
        <v>105</v>
      </c>
      <c r="J107" s="207">
        <v>3221</v>
      </c>
      <c r="K107" s="310">
        <v>38.31</v>
      </c>
      <c r="L107" s="310">
        <v>1</v>
      </c>
      <c r="M107" s="310">
        <v>1.04</v>
      </c>
      <c r="N107" s="208">
        <f t="shared" si="7"/>
        <v>128332.37040000001</v>
      </c>
      <c r="O107" s="598">
        <v>2220</v>
      </c>
      <c r="P107" s="604">
        <f t="shared" si="6"/>
        <v>88450.12800000001</v>
      </c>
      <c r="Q107" s="625"/>
      <c r="R107" s="686">
        <v>1001</v>
      </c>
      <c r="S107" s="572">
        <f t="shared" si="5"/>
        <v>3221</v>
      </c>
      <c r="T107" s="681"/>
    </row>
    <row r="108" spans="1:20" ht="12.75">
      <c r="A108" s="177"/>
      <c r="B108" s="178"/>
      <c r="C108" s="178"/>
      <c r="D108" s="179"/>
      <c r="E108" s="209"/>
      <c r="F108" s="181"/>
      <c r="G108" s="181"/>
      <c r="H108" s="182"/>
      <c r="I108" s="174" t="s">
        <v>108</v>
      </c>
      <c r="J108" s="207">
        <v>80</v>
      </c>
      <c r="K108" s="310">
        <v>38.31</v>
      </c>
      <c r="L108" s="310">
        <v>1</v>
      </c>
      <c r="M108" s="310">
        <v>1.04</v>
      </c>
      <c r="N108" s="208">
        <f t="shared" si="7"/>
        <v>3187.3920000000003</v>
      </c>
      <c r="O108" s="598">
        <v>80</v>
      </c>
      <c r="P108" s="604">
        <f t="shared" si="6"/>
        <v>3187.3920000000003</v>
      </c>
      <c r="Q108" s="625"/>
      <c r="R108" s="686">
        <v>0</v>
      </c>
      <c r="S108" s="572">
        <f t="shared" si="5"/>
        <v>80</v>
      </c>
      <c r="T108" s="681"/>
    </row>
    <row r="109" spans="1:20" ht="12.75">
      <c r="A109" s="177"/>
      <c r="B109" s="178"/>
      <c r="C109" s="178"/>
      <c r="D109" s="179"/>
      <c r="E109" s="209"/>
      <c r="F109" s="181"/>
      <c r="G109" s="181"/>
      <c r="H109" s="182"/>
      <c r="I109" s="174" t="s">
        <v>106</v>
      </c>
      <c r="J109" s="207">
        <v>0</v>
      </c>
      <c r="K109" s="310">
        <v>38.31</v>
      </c>
      <c r="L109" s="310">
        <v>1</v>
      </c>
      <c r="M109" s="310">
        <v>1.04</v>
      </c>
      <c r="N109" s="208">
        <f t="shared" si="7"/>
        <v>0</v>
      </c>
      <c r="O109" s="598">
        <v>0</v>
      </c>
      <c r="P109" s="604">
        <f t="shared" si="6"/>
        <v>0</v>
      </c>
      <c r="Q109" s="625"/>
      <c r="R109" s="686">
        <v>0</v>
      </c>
      <c r="S109" s="572">
        <f t="shared" si="5"/>
        <v>0</v>
      </c>
      <c r="T109" s="681"/>
    </row>
    <row r="110" spans="1:20" ht="12.75">
      <c r="A110" s="177"/>
      <c r="B110" s="178"/>
      <c r="C110" s="178"/>
      <c r="D110" s="179"/>
      <c r="E110" s="209"/>
      <c r="F110" s="181"/>
      <c r="G110" s="181"/>
      <c r="H110" s="182"/>
      <c r="I110" s="174" t="s">
        <v>107</v>
      </c>
      <c r="J110" s="207">
        <v>0</v>
      </c>
      <c r="K110" s="310">
        <v>38.31</v>
      </c>
      <c r="L110" s="310">
        <v>1</v>
      </c>
      <c r="M110" s="310">
        <v>1.04</v>
      </c>
      <c r="N110" s="208">
        <f t="shared" si="7"/>
        <v>0</v>
      </c>
      <c r="O110" s="598">
        <v>0</v>
      </c>
      <c r="P110" s="604">
        <f t="shared" si="6"/>
        <v>0</v>
      </c>
      <c r="Q110" s="625"/>
      <c r="R110" s="686">
        <v>0</v>
      </c>
      <c r="S110" s="572">
        <f aca="true" t="shared" si="8" ref="S110:S163">O110+R110</f>
        <v>0</v>
      </c>
      <c r="T110" s="681"/>
    </row>
    <row r="111" spans="1:20" ht="12.75">
      <c r="A111" s="177"/>
      <c r="B111" s="178"/>
      <c r="C111" s="178"/>
      <c r="D111" s="179"/>
      <c r="E111" s="209"/>
      <c r="F111" s="181"/>
      <c r="G111" s="181"/>
      <c r="H111" s="182"/>
      <c r="I111" s="174" t="s">
        <v>106</v>
      </c>
      <c r="J111" s="207">
        <v>0</v>
      </c>
      <c r="K111" s="310">
        <v>38.31</v>
      </c>
      <c r="L111" s="310">
        <v>1</v>
      </c>
      <c r="M111" s="310">
        <v>1.04</v>
      </c>
      <c r="N111" s="208">
        <f t="shared" si="7"/>
        <v>0</v>
      </c>
      <c r="O111" s="598">
        <v>0</v>
      </c>
      <c r="P111" s="604">
        <f t="shared" si="6"/>
        <v>0</v>
      </c>
      <c r="Q111" s="625"/>
      <c r="R111" s="686">
        <v>0</v>
      </c>
      <c r="S111" s="572">
        <f t="shared" si="8"/>
        <v>0</v>
      </c>
      <c r="T111" s="681"/>
    </row>
    <row r="112" spans="1:20" ht="12.75">
      <c r="A112" s="177"/>
      <c r="B112" s="178"/>
      <c r="C112" s="178"/>
      <c r="D112" s="179"/>
      <c r="E112" s="209"/>
      <c r="F112" s="181"/>
      <c r="G112" s="181"/>
      <c r="H112" s="182"/>
      <c r="I112" s="206" t="s">
        <v>110</v>
      </c>
      <c r="J112" s="207">
        <v>0</v>
      </c>
      <c r="K112" s="310">
        <v>38.31</v>
      </c>
      <c r="L112" s="310">
        <v>1</v>
      </c>
      <c r="M112" s="310">
        <v>1.04</v>
      </c>
      <c r="N112" s="208">
        <f t="shared" si="7"/>
        <v>0</v>
      </c>
      <c r="O112" s="598">
        <v>0</v>
      </c>
      <c r="P112" s="604">
        <f t="shared" si="6"/>
        <v>0</v>
      </c>
      <c r="Q112" s="625"/>
      <c r="R112" s="686">
        <v>0</v>
      </c>
      <c r="S112" s="572">
        <f t="shared" si="8"/>
        <v>0</v>
      </c>
      <c r="T112" s="681"/>
    </row>
    <row r="113" spans="1:20" ht="17.25">
      <c r="A113" s="177"/>
      <c r="B113" s="178"/>
      <c r="C113" s="178"/>
      <c r="D113" s="179"/>
      <c r="E113" s="209"/>
      <c r="F113" s="181"/>
      <c r="G113" s="181"/>
      <c r="H113" s="182"/>
      <c r="I113" s="210" t="s">
        <v>157</v>
      </c>
      <c r="J113" s="207">
        <v>0</v>
      </c>
      <c r="K113" s="310">
        <v>38.31</v>
      </c>
      <c r="L113" s="310">
        <v>1</v>
      </c>
      <c r="M113" s="310">
        <v>1.04</v>
      </c>
      <c r="N113" s="208">
        <f t="shared" si="7"/>
        <v>0</v>
      </c>
      <c r="O113" s="598">
        <v>0</v>
      </c>
      <c r="P113" s="604">
        <f t="shared" si="6"/>
        <v>0</v>
      </c>
      <c r="Q113" s="625"/>
      <c r="R113" s="686">
        <v>0</v>
      </c>
      <c r="S113" s="572">
        <f t="shared" si="8"/>
        <v>0</v>
      </c>
      <c r="T113" s="681"/>
    </row>
    <row r="114" spans="1:20" ht="12.75">
      <c r="A114" s="177"/>
      <c r="B114" s="178"/>
      <c r="C114" s="178"/>
      <c r="D114" s="179"/>
      <c r="E114" s="209"/>
      <c r="F114" s="181"/>
      <c r="G114" s="181"/>
      <c r="H114" s="182"/>
      <c r="I114" s="174" t="s">
        <v>158</v>
      </c>
      <c r="J114" s="207">
        <v>0</v>
      </c>
      <c r="K114" s="310">
        <v>38.31</v>
      </c>
      <c r="L114" s="310">
        <v>1</v>
      </c>
      <c r="M114" s="310">
        <v>1.04</v>
      </c>
      <c r="N114" s="208">
        <f t="shared" si="7"/>
        <v>0</v>
      </c>
      <c r="O114" s="598">
        <v>0</v>
      </c>
      <c r="P114" s="604">
        <f t="shared" si="6"/>
        <v>0</v>
      </c>
      <c r="Q114" s="625"/>
      <c r="R114" s="686">
        <v>0</v>
      </c>
      <c r="S114" s="572">
        <f t="shared" si="8"/>
        <v>0</v>
      </c>
      <c r="T114" s="681"/>
    </row>
    <row r="115" spans="1:20" ht="12.75">
      <c r="A115" s="177"/>
      <c r="B115" s="178"/>
      <c r="C115" s="178"/>
      <c r="D115" s="179"/>
      <c r="E115" s="209"/>
      <c r="F115" s="181"/>
      <c r="G115" s="181"/>
      <c r="H115" s="182"/>
      <c r="I115" s="206" t="s">
        <v>156</v>
      </c>
      <c r="J115" s="207">
        <v>0</v>
      </c>
      <c r="K115" s="310">
        <v>38.31</v>
      </c>
      <c r="L115" s="310">
        <v>1</v>
      </c>
      <c r="M115" s="310">
        <v>1.04</v>
      </c>
      <c r="N115" s="208">
        <f t="shared" si="7"/>
        <v>0</v>
      </c>
      <c r="O115" s="598">
        <v>0</v>
      </c>
      <c r="P115" s="604">
        <f t="shared" si="6"/>
        <v>0</v>
      </c>
      <c r="Q115" s="625"/>
      <c r="R115" s="686">
        <v>0</v>
      </c>
      <c r="S115" s="572">
        <f t="shared" si="8"/>
        <v>0</v>
      </c>
      <c r="T115" s="681"/>
    </row>
    <row r="116" spans="1:20" ht="12.75">
      <c r="A116" s="177"/>
      <c r="B116" s="178"/>
      <c r="C116" s="178"/>
      <c r="D116" s="179"/>
      <c r="E116" s="209"/>
      <c r="F116" s="181"/>
      <c r="G116" s="181"/>
      <c r="H116" s="182"/>
      <c r="I116" s="174" t="s">
        <v>155</v>
      </c>
      <c r="J116" s="207">
        <v>0</v>
      </c>
      <c r="K116" s="310">
        <v>38.31</v>
      </c>
      <c r="L116" s="310">
        <v>1</v>
      </c>
      <c r="M116" s="310">
        <v>1.04</v>
      </c>
      <c r="N116" s="208">
        <f t="shared" si="7"/>
        <v>0</v>
      </c>
      <c r="O116" s="598">
        <v>0</v>
      </c>
      <c r="P116" s="604">
        <f t="shared" si="6"/>
        <v>0</v>
      </c>
      <c r="Q116" s="625"/>
      <c r="R116" s="686">
        <v>0</v>
      </c>
      <c r="S116" s="572">
        <f t="shared" si="8"/>
        <v>0</v>
      </c>
      <c r="T116" s="681"/>
    </row>
    <row r="117" spans="1:20" ht="25.5">
      <c r="A117" s="177"/>
      <c r="B117" s="178"/>
      <c r="C117" s="178"/>
      <c r="D117" s="179"/>
      <c r="E117" s="209"/>
      <c r="F117" s="181"/>
      <c r="G117" s="181"/>
      <c r="H117" s="182"/>
      <c r="I117" s="210" t="s">
        <v>111</v>
      </c>
      <c r="J117" s="207">
        <v>0</v>
      </c>
      <c r="K117" s="310">
        <v>38.31</v>
      </c>
      <c r="L117" s="310">
        <v>1</v>
      </c>
      <c r="M117" s="310">
        <v>1.04</v>
      </c>
      <c r="N117" s="208">
        <f t="shared" si="7"/>
        <v>0</v>
      </c>
      <c r="O117" s="598">
        <v>0</v>
      </c>
      <c r="P117" s="604">
        <f t="shared" si="6"/>
        <v>0</v>
      </c>
      <c r="Q117" s="625"/>
      <c r="R117" s="686">
        <v>0</v>
      </c>
      <c r="S117" s="572">
        <f t="shared" si="8"/>
        <v>0</v>
      </c>
      <c r="T117" s="681"/>
    </row>
    <row r="118" spans="1:20" ht="17.25">
      <c r="A118" s="177"/>
      <c r="B118" s="178"/>
      <c r="C118" s="178"/>
      <c r="D118" s="179"/>
      <c r="E118" s="209"/>
      <c r="F118" s="181"/>
      <c r="G118" s="181"/>
      <c r="H118" s="182"/>
      <c r="I118" s="210" t="s">
        <v>112</v>
      </c>
      <c r="J118" s="207">
        <v>0</v>
      </c>
      <c r="K118" s="310">
        <v>38.31</v>
      </c>
      <c r="L118" s="310">
        <v>1</v>
      </c>
      <c r="M118" s="310">
        <v>1.04</v>
      </c>
      <c r="N118" s="208">
        <f t="shared" si="7"/>
        <v>0</v>
      </c>
      <c r="O118" s="598">
        <v>0</v>
      </c>
      <c r="P118" s="604">
        <f t="shared" si="6"/>
        <v>0</v>
      </c>
      <c r="Q118" s="625"/>
      <c r="R118" s="686">
        <v>0</v>
      </c>
      <c r="S118" s="572">
        <f t="shared" si="8"/>
        <v>0</v>
      </c>
      <c r="T118" s="681"/>
    </row>
    <row r="119" spans="1:20" ht="17.25">
      <c r="A119" s="177"/>
      <c r="B119" s="178"/>
      <c r="C119" s="178"/>
      <c r="D119" s="179"/>
      <c r="E119" s="209"/>
      <c r="F119" s="181"/>
      <c r="G119" s="181"/>
      <c r="H119" s="182"/>
      <c r="I119" s="210" t="s">
        <v>77</v>
      </c>
      <c r="J119" s="517">
        <v>5000</v>
      </c>
      <c r="K119" s="518">
        <v>38.31</v>
      </c>
      <c r="L119" s="518">
        <v>2.176</v>
      </c>
      <c r="M119" s="310">
        <v>1.04</v>
      </c>
      <c r="N119" s="208">
        <f t="shared" si="7"/>
        <v>433485.31200000003</v>
      </c>
      <c r="O119" s="598">
        <v>362</v>
      </c>
      <c r="P119" s="604">
        <f t="shared" si="6"/>
        <v>31384.336588800008</v>
      </c>
      <c r="Q119" s="625"/>
      <c r="R119" s="686">
        <v>250</v>
      </c>
      <c r="S119" s="572">
        <f t="shared" si="8"/>
        <v>612</v>
      </c>
      <c r="T119" s="681"/>
    </row>
    <row r="120" spans="1:20" ht="20.25" customHeight="1">
      <c r="A120" s="177"/>
      <c r="B120" s="178"/>
      <c r="C120" s="178"/>
      <c r="D120" s="179"/>
      <c r="E120" s="209"/>
      <c r="F120" s="181"/>
      <c r="G120" s="181"/>
      <c r="H120" s="182"/>
      <c r="I120" s="878" t="s">
        <v>340</v>
      </c>
      <c r="J120" s="207">
        <v>331</v>
      </c>
      <c r="K120" s="310">
        <v>38.31</v>
      </c>
      <c r="L120" s="310">
        <v>1</v>
      </c>
      <c r="M120" s="310">
        <v>1.04</v>
      </c>
      <c r="N120" s="208">
        <f t="shared" si="7"/>
        <v>13187.834400000002</v>
      </c>
      <c r="O120" s="598">
        <v>0</v>
      </c>
      <c r="P120" s="604">
        <f t="shared" si="6"/>
        <v>0</v>
      </c>
      <c r="Q120" s="625"/>
      <c r="R120" s="686">
        <v>108</v>
      </c>
      <c r="S120" s="572">
        <f t="shared" si="8"/>
        <v>108</v>
      </c>
      <c r="T120" s="681"/>
    </row>
    <row r="121" spans="1:20" ht="12.75">
      <c r="A121" s="177"/>
      <c r="B121" s="178"/>
      <c r="C121" s="178"/>
      <c r="D121" s="179"/>
      <c r="E121" s="209"/>
      <c r="F121" s="181"/>
      <c r="G121" s="181"/>
      <c r="H121" s="182"/>
      <c r="I121" s="878" t="s">
        <v>114</v>
      </c>
      <c r="J121" s="207">
        <v>1700</v>
      </c>
      <c r="K121" s="310">
        <v>38.31</v>
      </c>
      <c r="L121" s="310">
        <v>1</v>
      </c>
      <c r="M121" s="310">
        <v>1.04</v>
      </c>
      <c r="N121" s="208">
        <f t="shared" si="7"/>
        <v>67732.08000000002</v>
      </c>
      <c r="O121" s="598">
        <v>389</v>
      </c>
      <c r="P121" s="604">
        <f t="shared" si="6"/>
        <v>15498.6936</v>
      </c>
      <c r="Q121" s="625"/>
      <c r="R121" s="686">
        <v>645</v>
      </c>
      <c r="S121" s="572">
        <f t="shared" si="8"/>
        <v>1034</v>
      </c>
      <c r="T121" s="681"/>
    </row>
    <row r="122" spans="1:20" ht="23.25" customHeight="1">
      <c r="A122" s="177"/>
      <c r="B122" s="178"/>
      <c r="C122" s="178"/>
      <c r="D122" s="179"/>
      <c r="E122" s="209"/>
      <c r="F122" s="181"/>
      <c r="G122" s="181"/>
      <c r="H122" s="182"/>
      <c r="I122" s="210" t="s">
        <v>115</v>
      </c>
      <c r="J122" s="207">
        <v>0</v>
      </c>
      <c r="K122" s="310">
        <v>38.31</v>
      </c>
      <c r="L122" s="310">
        <v>1</v>
      </c>
      <c r="M122" s="310">
        <v>1.04</v>
      </c>
      <c r="N122" s="208">
        <f t="shared" si="7"/>
        <v>0</v>
      </c>
      <c r="O122" s="598">
        <v>0</v>
      </c>
      <c r="P122" s="604">
        <f t="shared" si="6"/>
        <v>0</v>
      </c>
      <c r="Q122" s="625"/>
      <c r="R122" s="686">
        <v>0</v>
      </c>
      <c r="S122" s="572">
        <f t="shared" si="8"/>
        <v>0</v>
      </c>
      <c r="T122" s="681"/>
    </row>
    <row r="123" spans="1:20" ht="12.75">
      <c r="A123" s="177"/>
      <c r="B123" s="178"/>
      <c r="C123" s="178"/>
      <c r="D123" s="179"/>
      <c r="E123" s="209"/>
      <c r="F123" s="181"/>
      <c r="G123" s="181"/>
      <c r="H123" s="182"/>
      <c r="I123" s="210" t="s">
        <v>114</v>
      </c>
      <c r="J123" s="207">
        <v>510</v>
      </c>
      <c r="K123" s="310">
        <v>38.31</v>
      </c>
      <c r="L123" s="310">
        <v>1</v>
      </c>
      <c r="M123" s="310">
        <v>1.04</v>
      </c>
      <c r="N123" s="208">
        <f t="shared" si="7"/>
        <v>20319.624000000003</v>
      </c>
      <c r="O123" s="598">
        <v>0</v>
      </c>
      <c r="P123" s="604">
        <f t="shared" si="6"/>
        <v>0</v>
      </c>
      <c r="Q123" s="625"/>
      <c r="R123" s="686">
        <v>278</v>
      </c>
      <c r="S123" s="572">
        <f t="shared" si="8"/>
        <v>278</v>
      </c>
      <c r="T123" s="681"/>
    </row>
    <row r="124" spans="1:20" ht="17.25">
      <c r="A124" s="177"/>
      <c r="B124" s="178"/>
      <c r="C124" s="178"/>
      <c r="D124" s="179"/>
      <c r="E124" s="209"/>
      <c r="F124" s="181"/>
      <c r="G124" s="181"/>
      <c r="H124" s="182"/>
      <c r="I124" s="210" t="s">
        <v>116</v>
      </c>
      <c r="J124" s="207">
        <v>0</v>
      </c>
      <c r="K124" s="310">
        <v>38.31</v>
      </c>
      <c r="L124" s="310">
        <v>1</v>
      </c>
      <c r="M124" s="310">
        <v>1.04</v>
      </c>
      <c r="N124" s="208">
        <f t="shared" si="7"/>
        <v>0</v>
      </c>
      <c r="O124" s="598">
        <v>0</v>
      </c>
      <c r="P124" s="604">
        <f t="shared" si="6"/>
        <v>0</v>
      </c>
      <c r="Q124" s="625"/>
      <c r="R124" s="686">
        <v>0</v>
      </c>
      <c r="S124" s="572">
        <f t="shared" si="8"/>
        <v>0</v>
      </c>
      <c r="T124" s="681"/>
    </row>
    <row r="125" spans="1:20" ht="23.25" customHeight="1">
      <c r="A125" s="177"/>
      <c r="B125" s="178"/>
      <c r="C125" s="178"/>
      <c r="D125" s="179"/>
      <c r="E125" s="209"/>
      <c r="F125" s="181"/>
      <c r="G125" s="181"/>
      <c r="H125" s="182"/>
      <c r="I125" s="210" t="s">
        <v>288</v>
      </c>
      <c r="J125" s="207">
        <v>0</v>
      </c>
      <c r="K125" s="310">
        <v>38.31</v>
      </c>
      <c r="L125" s="310">
        <v>1</v>
      </c>
      <c r="M125" s="310">
        <v>1.04</v>
      </c>
      <c r="N125" s="208">
        <f t="shared" si="7"/>
        <v>0</v>
      </c>
      <c r="O125" s="598">
        <v>0</v>
      </c>
      <c r="P125" s="604">
        <f t="shared" si="6"/>
        <v>0</v>
      </c>
      <c r="Q125" s="625"/>
      <c r="R125" s="686">
        <v>0</v>
      </c>
      <c r="S125" s="572">
        <f t="shared" si="8"/>
        <v>0</v>
      </c>
      <c r="T125" s="681"/>
    </row>
    <row r="126" spans="1:20" ht="11.25" customHeight="1">
      <c r="A126" s="177"/>
      <c r="B126" s="178"/>
      <c r="C126" s="178"/>
      <c r="D126" s="179"/>
      <c r="E126" s="209"/>
      <c r="F126" s="181"/>
      <c r="G126" s="181"/>
      <c r="H126" s="182"/>
      <c r="I126" s="210" t="s">
        <v>289</v>
      </c>
      <c r="J126" s="207">
        <v>0</v>
      </c>
      <c r="K126" s="310">
        <v>38.31</v>
      </c>
      <c r="L126" s="310">
        <v>1</v>
      </c>
      <c r="M126" s="310">
        <v>1.04</v>
      </c>
      <c r="N126" s="208">
        <f t="shared" si="7"/>
        <v>0</v>
      </c>
      <c r="O126" s="598">
        <v>0</v>
      </c>
      <c r="P126" s="604">
        <f t="shared" si="6"/>
        <v>0</v>
      </c>
      <c r="Q126" s="625"/>
      <c r="R126" s="686">
        <v>0</v>
      </c>
      <c r="S126" s="572">
        <f t="shared" si="8"/>
        <v>0</v>
      </c>
      <c r="T126" s="681"/>
    </row>
    <row r="127" spans="1:20" ht="25.5">
      <c r="A127" s="177"/>
      <c r="B127" s="178"/>
      <c r="C127" s="178"/>
      <c r="D127" s="179"/>
      <c r="E127" s="209"/>
      <c r="F127" s="181"/>
      <c r="G127" s="181"/>
      <c r="H127" s="182"/>
      <c r="I127" s="210" t="s">
        <v>285</v>
      </c>
      <c r="J127" s="207">
        <v>3000</v>
      </c>
      <c r="K127" s="310">
        <v>38.31</v>
      </c>
      <c r="L127" s="310">
        <v>1</v>
      </c>
      <c r="M127" s="310">
        <v>1.04</v>
      </c>
      <c r="N127" s="208">
        <f t="shared" si="7"/>
        <v>119527.2</v>
      </c>
      <c r="O127" s="598">
        <v>300</v>
      </c>
      <c r="P127" s="604">
        <f t="shared" si="6"/>
        <v>11952.720000000001</v>
      </c>
      <c r="Q127" s="625"/>
      <c r="R127" s="686">
        <v>38</v>
      </c>
      <c r="S127" s="572">
        <f t="shared" si="8"/>
        <v>338</v>
      </c>
      <c r="T127" s="681"/>
    </row>
    <row r="128" spans="1:20" ht="12.75">
      <c r="A128" s="177"/>
      <c r="B128" s="178"/>
      <c r="C128" s="178"/>
      <c r="D128" s="179"/>
      <c r="E128" s="209"/>
      <c r="F128" s="181"/>
      <c r="G128" s="181"/>
      <c r="H128" s="182"/>
      <c r="I128" s="210" t="s">
        <v>117</v>
      </c>
      <c r="J128" s="207">
        <v>0</v>
      </c>
      <c r="K128" s="310">
        <v>38.31</v>
      </c>
      <c r="L128" s="310">
        <v>1</v>
      </c>
      <c r="M128" s="310">
        <v>1.04</v>
      </c>
      <c r="N128" s="208">
        <f t="shared" si="7"/>
        <v>0</v>
      </c>
      <c r="O128" s="598">
        <v>0</v>
      </c>
      <c r="P128" s="604">
        <f t="shared" si="6"/>
        <v>0</v>
      </c>
      <c r="Q128" s="625"/>
      <c r="R128" s="686">
        <v>0</v>
      </c>
      <c r="S128" s="572">
        <f t="shared" si="8"/>
        <v>0</v>
      </c>
      <c r="T128" s="681"/>
    </row>
    <row r="129" spans="1:20" ht="13.5" thickBot="1">
      <c r="A129" s="211"/>
      <c r="B129" s="212"/>
      <c r="C129" s="212"/>
      <c r="D129" s="213"/>
      <c r="E129" s="214"/>
      <c r="F129" s="215"/>
      <c r="G129" s="215"/>
      <c r="H129" s="216"/>
      <c r="I129" s="206" t="s">
        <v>118</v>
      </c>
      <c r="J129" s="207">
        <v>0</v>
      </c>
      <c r="K129" s="310">
        <v>38.31</v>
      </c>
      <c r="L129" s="310">
        <v>1</v>
      </c>
      <c r="M129" s="310">
        <v>1.04</v>
      </c>
      <c r="N129" s="208">
        <f t="shared" si="7"/>
        <v>0</v>
      </c>
      <c r="O129" s="598">
        <v>0</v>
      </c>
      <c r="P129" s="604">
        <f t="shared" si="6"/>
        <v>0</v>
      </c>
      <c r="Q129" s="625"/>
      <c r="R129" s="686">
        <v>0</v>
      </c>
      <c r="S129" s="572">
        <f t="shared" si="8"/>
        <v>0</v>
      </c>
      <c r="T129" s="681"/>
    </row>
    <row r="130" spans="1:20" ht="132.75" thickBot="1">
      <c r="A130" s="9" t="s">
        <v>0</v>
      </c>
      <c r="B130" s="8" t="s">
        <v>7</v>
      </c>
      <c r="C130" s="8" t="s">
        <v>3</v>
      </c>
      <c r="D130" s="2" t="s">
        <v>9</v>
      </c>
      <c r="E130" s="339" t="s">
        <v>171</v>
      </c>
      <c r="F130" s="414" t="s">
        <v>244</v>
      </c>
      <c r="G130" s="415" t="s">
        <v>172</v>
      </c>
      <c r="H130" s="416" t="s">
        <v>32</v>
      </c>
      <c r="I130" s="14"/>
      <c r="J130" s="34">
        <f>J131+J132+J133+J134+J135+J136</f>
        <v>0</v>
      </c>
      <c r="K130" s="14"/>
      <c r="L130" s="21"/>
      <c r="M130" s="21"/>
      <c r="N130" s="38">
        <f>N131+N132+N133+N134+N135+N136</f>
        <v>0</v>
      </c>
      <c r="O130" s="199"/>
      <c r="P130" s="200"/>
      <c r="Q130" s="626"/>
      <c r="R130" s="682"/>
      <c r="S130" s="691">
        <f t="shared" si="8"/>
        <v>0</v>
      </c>
      <c r="T130" s="683"/>
    </row>
    <row r="131" spans="1:20" ht="12.75">
      <c r="A131" s="168"/>
      <c r="B131" s="169"/>
      <c r="C131" s="169"/>
      <c r="D131" s="170"/>
      <c r="E131" s="220"/>
      <c r="F131" s="172"/>
      <c r="G131" s="221"/>
      <c r="H131" s="222"/>
      <c r="I131" s="174" t="s">
        <v>122</v>
      </c>
      <c r="J131" s="174">
        <v>0</v>
      </c>
      <c r="K131" s="174">
        <v>1236.13</v>
      </c>
      <c r="L131" s="175"/>
      <c r="M131" s="175"/>
      <c r="N131" s="176">
        <f aca="true" t="shared" si="9" ref="N131:N136">J131*K131</f>
        <v>0</v>
      </c>
      <c r="O131" s="157"/>
      <c r="P131" s="158"/>
      <c r="Q131" s="625"/>
      <c r="R131" s="680"/>
      <c r="S131" s="291">
        <f t="shared" si="8"/>
        <v>0</v>
      </c>
      <c r="T131" s="681"/>
    </row>
    <row r="132" spans="1:20" ht="12.75">
      <c r="A132" s="177"/>
      <c r="B132" s="178"/>
      <c r="C132" s="178"/>
      <c r="D132" s="179"/>
      <c r="E132" s="201"/>
      <c r="F132" s="181"/>
      <c r="G132" s="202"/>
      <c r="H132" s="223"/>
      <c r="I132" s="174" t="s">
        <v>123</v>
      </c>
      <c r="J132" s="174">
        <v>0</v>
      </c>
      <c r="K132" s="174">
        <v>12583.26</v>
      </c>
      <c r="L132" s="175"/>
      <c r="M132" s="175"/>
      <c r="N132" s="176">
        <f t="shared" si="9"/>
        <v>0</v>
      </c>
      <c r="O132" s="157"/>
      <c r="P132" s="158"/>
      <c r="Q132" s="625"/>
      <c r="R132" s="680"/>
      <c r="S132" s="291">
        <f t="shared" si="8"/>
        <v>0</v>
      </c>
      <c r="T132" s="681"/>
    </row>
    <row r="133" spans="1:20" ht="25.5">
      <c r="A133" s="177"/>
      <c r="B133" s="178"/>
      <c r="C133" s="178"/>
      <c r="D133" s="179"/>
      <c r="E133" s="201"/>
      <c r="F133" s="181"/>
      <c r="G133" s="202"/>
      <c r="H133" s="223"/>
      <c r="I133" s="183" t="s">
        <v>124</v>
      </c>
      <c r="J133" s="174">
        <v>0</v>
      </c>
      <c r="K133" s="174">
        <v>17855.24</v>
      </c>
      <c r="L133" s="175"/>
      <c r="M133" s="175"/>
      <c r="N133" s="176">
        <f t="shared" si="9"/>
        <v>0</v>
      </c>
      <c r="O133" s="157"/>
      <c r="P133" s="158"/>
      <c r="Q133" s="625"/>
      <c r="R133" s="680"/>
      <c r="S133" s="291">
        <f t="shared" si="8"/>
        <v>0</v>
      </c>
      <c r="T133" s="681"/>
    </row>
    <row r="134" spans="1:20" ht="25.5">
      <c r="A134" s="177"/>
      <c r="B134" s="178"/>
      <c r="C134" s="178"/>
      <c r="D134" s="179"/>
      <c r="E134" s="201"/>
      <c r="F134" s="181"/>
      <c r="G134" s="202"/>
      <c r="H134" s="223"/>
      <c r="I134" s="183" t="s">
        <v>125</v>
      </c>
      <c r="J134" s="174">
        <v>0</v>
      </c>
      <c r="K134" s="174">
        <v>11537.23</v>
      </c>
      <c r="L134" s="175"/>
      <c r="M134" s="175"/>
      <c r="N134" s="176">
        <f t="shared" si="9"/>
        <v>0</v>
      </c>
      <c r="O134" s="157"/>
      <c r="P134" s="158"/>
      <c r="Q134" s="625"/>
      <c r="R134" s="680"/>
      <c r="S134" s="291">
        <f t="shared" si="8"/>
        <v>0</v>
      </c>
      <c r="T134" s="681"/>
    </row>
    <row r="135" spans="1:20" ht="25.5">
      <c r="A135" s="177"/>
      <c r="B135" s="178"/>
      <c r="C135" s="178"/>
      <c r="D135" s="179"/>
      <c r="E135" s="201"/>
      <c r="F135" s="181"/>
      <c r="G135" s="202"/>
      <c r="H135" s="223"/>
      <c r="I135" s="183" t="s">
        <v>126</v>
      </c>
      <c r="J135" s="174">
        <v>0</v>
      </c>
      <c r="K135" s="174">
        <v>19228.72</v>
      </c>
      <c r="L135" s="175"/>
      <c r="M135" s="175"/>
      <c r="N135" s="176">
        <f t="shared" si="9"/>
        <v>0</v>
      </c>
      <c r="O135" s="157"/>
      <c r="P135" s="158"/>
      <c r="Q135" s="625"/>
      <c r="R135" s="680"/>
      <c r="S135" s="291">
        <f t="shared" si="8"/>
        <v>0</v>
      </c>
      <c r="T135" s="681"/>
    </row>
    <row r="136" spans="1:20" ht="26.25" thickBot="1">
      <c r="A136" s="211"/>
      <c r="B136" s="212"/>
      <c r="C136" s="212"/>
      <c r="D136" s="213"/>
      <c r="E136" s="224"/>
      <c r="F136" s="215"/>
      <c r="G136" s="225"/>
      <c r="H136" s="226"/>
      <c r="I136" s="183" t="s">
        <v>127</v>
      </c>
      <c r="J136" s="174">
        <v>0</v>
      </c>
      <c r="K136" s="174">
        <v>7000000</v>
      </c>
      <c r="L136" s="175"/>
      <c r="M136" s="175"/>
      <c r="N136" s="176">
        <f t="shared" si="9"/>
        <v>0</v>
      </c>
      <c r="O136" s="157"/>
      <c r="P136" s="158"/>
      <c r="Q136" s="625"/>
      <c r="R136" s="680"/>
      <c r="S136" s="291">
        <f t="shared" si="8"/>
        <v>0</v>
      </c>
      <c r="T136" s="681"/>
    </row>
    <row r="137" spans="1:20" ht="132.75" thickBot="1">
      <c r="A137" s="9" t="s">
        <v>0</v>
      </c>
      <c r="B137" s="8" t="s">
        <v>8</v>
      </c>
      <c r="C137" s="8" t="s">
        <v>3</v>
      </c>
      <c r="D137" s="2" t="s">
        <v>9</v>
      </c>
      <c r="E137" s="26" t="s">
        <v>35</v>
      </c>
      <c r="F137" s="414" t="s">
        <v>242</v>
      </c>
      <c r="G137" s="417" t="s">
        <v>260</v>
      </c>
      <c r="H137" s="416" t="s">
        <v>248</v>
      </c>
      <c r="I137" s="14"/>
      <c r="J137" s="557">
        <f>J138+J139</f>
        <v>80193.2</v>
      </c>
      <c r="K137" s="34"/>
      <c r="L137" s="29"/>
      <c r="M137" s="29"/>
      <c r="N137" s="38">
        <f>N138+N139</f>
        <v>2094197.3020799998</v>
      </c>
      <c r="O137" s="254">
        <f>O138+O139</f>
        <v>9570</v>
      </c>
      <c r="P137" s="38">
        <f>P138+P139</f>
        <v>249914.808</v>
      </c>
      <c r="Q137" s="614">
        <f>O137*100/J137</f>
        <v>11.933680162407786</v>
      </c>
      <c r="R137" s="687">
        <f>R138+R139</f>
        <v>39616</v>
      </c>
      <c r="S137" s="692">
        <f t="shared" si="8"/>
        <v>49186</v>
      </c>
      <c r="T137" s="700">
        <f>S137*100/J137</f>
        <v>61.33437747838969</v>
      </c>
    </row>
    <row r="138" spans="1:20" ht="28.5" customHeight="1">
      <c r="A138" s="168"/>
      <c r="B138" s="169"/>
      <c r="C138" s="169"/>
      <c r="D138" s="170"/>
      <c r="E138" s="220"/>
      <c r="F138" s="172"/>
      <c r="G138" s="221"/>
      <c r="H138" s="173"/>
      <c r="I138" s="233" t="s">
        <v>128</v>
      </c>
      <c r="J138" s="871">
        <v>80193.2</v>
      </c>
      <c r="K138" s="284">
        <v>25.11</v>
      </c>
      <c r="L138" s="310">
        <v>1</v>
      </c>
      <c r="M138" s="310">
        <v>1.04</v>
      </c>
      <c r="N138" s="403">
        <f>J138*K138*L138*M138</f>
        <v>2094197.3020799998</v>
      </c>
      <c r="O138" s="598">
        <v>9570</v>
      </c>
      <c r="P138" s="604">
        <f>K138*L138*O138*M138</f>
        <v>249914.808</v>
      </c>
      <c r="Q138" s="625"/>
      <c r="R138" s="686">
        <v>39616</v>
      </c>
      <c r="S138" s="572">
        <f t="shared" si="8"/>
        <v>49186</v>
      </c>
      <c r="T138" s="681"/>
    </row>
    <row r="139" spans="1:20" ht="34.5" thickBot="1">
      <c r="A139" s="177"/>
      <c r="B139" s="178"/>
      <c r="C139" s="178"/>
      <c r="D139" s="179"/>
      <c r="E139" s="201"/>
      <c r="F139" s="181"/>
      <c r="G139" s="202"/>
      <c r="H139" s="182"/>
      <c r="I139" s="183" t="s">
        <v>310</v>
      </c>
      <c r="J139" s="174">
        <v>0</v>
      </c>
      <c r="K139" s="174">
        <v>25.11</v>
      </c>
      <c r="L139" s="175">
        <v>79.65</v>
      </c>
      <c r="M139" s="175">
        <v>1.04</v>
      </c>
      <c r="N139" s="376">
        <f>J139*K139*L139*M139</f>
        <v>0</v>
      </c>
      <c r="O139" s="598">
        <v>0</v>
      </c>
      <c r="P139" s="604">
        <f>K139*L139*O139*M139</f>
        <v>0</v>
      </c>
      <c r="Q139" s="625"/>
      <c r="R139" s="686">
        <v>0</v>
      </c>
      <c r="S139" s="572">
        <f t="shared" si="8"/>
        <v>0</v>
      </c>
      <c r="T139" s="681"/>
    </row>
    <row r="140" spans="1:20" ht="132.75" thickBot="1">
      <c r="A140" s="9" t="s">
        <v>0</v>
      </c>
      <c r="B140" s="8" t="s">
        <v>10</v>
      </c>
      <c r="C140" s="8" t="s">
        <v>3</v>
      </c>
      <c r="D140" s="24" t="s">
        <v>14</v>
      </c>
      <c r="E140" s="339" t="s">
        <v>174</v>
      </c>
      <c r="F140" s="414" t="s">
        <v>242</v>
      </c>
      <c r="G140" s="415" t="s">
        <v>175</v>
      </c>
      <c r="H140" s="416" t="s">
        <v>249</v>
      </c>
      <c r="I140" s="14"/>
      <c r="J140" s="34">
        <f>J141+J142</f>
        <v>1132</v>
      </c>
      <c r="K140" s="34"/>
      <c r="L140" s="29"/>
      <c r="M140" s="29"/>
      <c r="N140" s="38">
        <f>N141+N142</f>
        <v>2086149.6064947203</v>
      </c>
      <c r="O140" s="254">
        <f>O141+O142</f>
        <v>278</v>
      </c>
      <c r="P140" s="38">
        <f>P141+P142</f>
        <v>512322.95989888004</v>
      </c>
      <c r="Q140" s="614">
        <f>O140*100/J140</f>
        <v>24.558303886925795</v>
      </c>
      <c r="R140" s="687">
        <f>R141+R142</f>
        <v>288</v>
      </c>
      <c r="S140" s="692">
        <f t="shared" si="8"/>
        <v>566</v>
      </c>
      <c r="T140" s="700">
        <f>S140*100/J140</f>
        <v>50</v>
      </c>
    </row>
    <row r="141" spans="1:20" ht="42">
      <c r="A141" s="168"/>
      <c r="B141" s="169"/>
      <c r="C141" s="169"/>
      <c r="D141" s="247"/>
      <c r="E141" s="220"/>
      <c r="F141" s="172"/>
      <c r="G141" s="221"/>
      <c r="H141" s="173"/>
      <c r="I141" s="183" t="s">
        <v>132</v>
      </c>
      <c r="J141" s="284">
        <v>1132</v>
      </c>
      <c r="K141" s="316">
        <v>6072.68</v>
      </c>
      <c r="L141" s="503">
        <v>0.2918</v>
      </c>
      <c r="M141" s="372">
        <v>1.04</v>
      </c>
      <c r="N141" s="403">
        <f>J141*K141*L141*M141</f>
        <v>2086149.6064947203</v>
      </c>
      <c r="O141" s="598">
        <v>278</v>
      </c>
      <c r="P141" s="604">
        <f>K141*L141*O141*M141</f>
        <v>512322.95989888004</v>
      </c>
      <c r="Q141" s="629"/>
      <c r="R141" s="686">
        <v>288</v>
      </c>
      <c r="S141" s="572">
        <f t="shared" si="8"/>
        <v>566</v>
      </c>
      <c r="T141" s="681"/>
    </row>
    <row r="142" spans="1:20" ht="26.25" thickBot="1">
      <c r="A142" s="211"/>
      <c r="B142" s="212"/>
      <c r="C142" s="212"/>
      <c r="D142" s="248"/>
      <c r="E142" s="224"/>
      <c r="F142" s="215"/>
      <c r="G142" s="225"/>
      <c r="H142" s="216"/>
      <c r="I142" s="183" t="s">
        <v>131</v>
      </c>
      <c r="J142" s="207">
        <v>0</v>
      </c>
      <c r="K142" s="233">
        <v>6072.68</v>
      </c>
      <c r="L142" s="207">
        <v>5.7211</v>
      </c>
      <c r="M142" s="372">
        <v>1.04</v>
      </c>
      <c r="N142" s="403">
        <f>J142*K142*L142*M142</f>
        <v>0</v>
      </c>
      <c r="O142" s="598">
        <v>0</v>
      </c>
      <c r="P142" s="604">
        <f>K142*L142*O142*M142</f>
        <v>0</v>
      </c>
      <c r="Q142" s="625"/>
      <c r="R142" s="686">
        <v>0</v>
      </c>
      <c r="S142" s="572">
        <f t="shared" si="8"/>
        <v>0</v>
      </c>
      <c r="T142" s="681"/>
    </row>
    <row r="143" spans="1:20" ht="49.5" thickBot="1">
      <c r="A143" s="252" t="s">
        <v>257</v>
      </c>
      <c r="B143" s="250" t="s">
        <v>258</v>
      </c>
      <c r="C143" s="250" t="s">
        <v>259</v>
      </c>
      <c r="D143" s="26" t="s">
        <v>133</v>
      </c>
      <c r="E143" s="26" t="s">
        <v>133</v>
      </c>
      <c r="F143" s="250" t="s">
        <v>246</v>
      </c>
      <c r="G143" s="26" t="s">
        <v>247</v>
      </c>
      <c r="H143" s="251" t="s">
        <v>34</v>
      </c>
      <c r="I143" s="515" t="s">
        <v>307</v>
      </c>
      <c r="J143" s="253">
        <v>129198</v>
      </c>
      <c r="K143" s="826">
        <v>22.1</v>
      </c>
      <c r="L143" s="29">
        <v>1</v>
      </c>
      <c r="M143" s="29">
        <v>1.04</v>
      </c>
      <c r="N143" s="240">
        <f>J143*K143*L143*M143</f>
        <v>2969486.8320000004</v>
      </c>
      <c r="O143" s="603">
        <v>90000</v>
      </c>
      <c r="P143" s="38">
        <f>K143*L143*O143*M143</f>
        <v>2068560.0000000002</v>
      </c>
      <c r="Q143" s="614">
        <f>O143*100/J143</f>
        <v>69.66052106069753</v>
      </c>
      <c r="R143" s="687">
        <v>13468</v>
      </c>
      <c r="S143" s="706">
        <f t="shared" si="8"/>
        <v>103468</v>
      </c>
      <c r="T143" s="700">
        <f>S143*100/J143</f>
        <v>80.08483103453614</v>
      </c>
    </row>
    <row r="144" spans="1:20" ht="147" thickBot="1">
      <c r="A144" s="9" t="s">
        <v>0</v>
      </c>
      <c r="B144" s="8" t="s">
        <v>17</v>
      </c>
      <c r="C144" s="8" t="s">
        <v>13</v>
      </c>
      <c r="D144" s="25" t="s">
        <v>176</v>
      </c>
      <c r="E144" s="383" t="s">
        <v>177</v>
      </c>
      <c r="F144" s="348" t="s">
        <v>279</v>
      </c>
      <c r="G144" s="349" t="s">
        <v>178</v>
      </c>
      <c r="H144" s="420" t="s">
        <v>245</v>
      </c>
      <c r="I144" s="14"/>
      <c r="J144" s="34">
        <f>J145+J146+J147+J148+J149+J150+J151+J152+J153</f>
        <v>0</v>
      </c>
      <c r="K144" s="31"/>
      <c r="L144" s="28"/>
      <c r="M144" s="28"/>
      <c r="N144" s="38">
        <f>N145+N146+N147+N148+N149+N150+N151+N152+N153</f>
        <v>0</v>
      </c>
      <c r="O144" s="199"/>
      <c r="P144" s="200"/>
      <c r="Q144" s="607"/>
      <c r="R144" s="682"/>
      <c r="S144" s="691">
        <f t="shared" si="8"/>
        <v>0</v>
      </c>
      <c r="T144" s="683"/>
    </row>
    <row r="145" spans="1:20" ht="12.75">
      <c r="A145" s="168"/>
      <c r="B145" s="169"/>
      <c r="C145" s="169"/>
      <c r="D145" s="170"/>
      <c r="E145" s="220"/>
      <c r="F145" s="172"/>
      <c r="G145" s="221"/>
      <c r="H145" s="173"/>
      <c r="I145" s="174" t="s">
        <v>134</v>
      </c>
      <c r="J145" s="174">
        <v>0</v>
      </c>
      <c r="K145" s="174">
        <v>0</v>
      </c>
      <c r="L145" s="175"/>
      <c r="M145" s="175"/>
      <c r="N145" s="176">
        <f>J145*K145</f>
        <v>0</v>
      </c>
      <c r="O145" s="161"/>
      <c r="P145" s="198"/>
      <c r="Q145" s="627"/>
      <c r="R145" s="680"/>
      <c r="S145" s="291">
        <f t="shared" si="8"/>
        <v>0</v>
      </c>
      <c r="T145" s="681"/>
    </row>
    <row r="146" spans="1:20" ht="12.75">
      <c r="A146" s="177"/>
      <c r="B146" s="178"/>
      <c r="C146" s="178"/>
      <c r="D146" s="179"/>
      <c r="E146" s="201"/>
      <c r="F146" s="181"/>
      <c r="G146" s="202"/>
      <c r="H146" s="182"/>
      <c r="I146" s="174" t="s">
        <v>135</v>
      </c>
      <c r="J146" s="174">
        <v>0</v>
      </c>
      <c r="K146" s="174">
        <v>0</v>
      </c>
      <c r="L146" s="175"/>
      <c r="M146" s="175"/>
      <c r="N146" s="176">
        <f aca="true" t="shared" si="10" ref="N146:N153">J146*K146</f>
        <v>0</v>
      </c>
      <c r="O146" s="161"/>
      <c r="P146" s="198"/>
      <c r="Q146" s="627"/>
      <c r="R146" s="680"/>
      <c r="S146" s="291">
        <f t="shared" si="8"/>
        <v>0</v>
      </c>
      <c r="T146" s="681"/>
    </row>
    <row r="147" spans="1:20" ht="12.75">
      <c r="A147" s="177"/>
      <c r="B147" s="178"/>
      <c r="C147" s="178"/>
      <c r="D147" s="179"/>
      <c r="E147" s="201"/>
      <c r="F147" s="181"/>
      <c r="G147" s="202"/>
      <c r="H147" s="182"/>
      <c r="I147" s="174" t="s">
        <v>136</v>
      </c>
      <c r="J147" s="174">
        <v>0</v>
      </c>
      <c r="K147" s="174">
        <v>0</v>
      </c>
      <c r="L147" s="175"/>
      <c r="M147" s="175"/>
      <c r="N147" s="176">
        <f t="shared" si="10"/>
        <v>0</v>
      </c>
      <c r="O147" s="161"/>
      <c r="P147" s="198"/>
      <c r="Q147" s="627"/>
      <c r="R147" s="680"/>
      <c r="S147" s="291">
        <f t="shared" si="8"/>
        <v>0</v>
      </c>
      <c r="T147" s="681"/>
    </row>
    <row r="148" spans="1:20" ht="12.75">
      <c r="A148" s="177"/>
      <c r="B148" s="178"/>
      <c r="C148" s="178"/>
      <c r="D148" s="179"/>
      <c r="E148" s="201"/>
      <c r="F148" s="181"/>
      <c r="G148" s="202"/>
      <c r="H148" s="182"/>
      <c r="I148" s="174" t="s">
        <v>139</v>
      </c>
      <c r="J148" s="174">
        <v>0</v>
      </c>
      <c r="K148" s="174">
        <v>0</v>
      </c>
      <c r="L148" s="175"/>
      <c r="M148" s="175"/>
      <c r="N148" s="176">
        <f t="shared" si="10"/>
        <v>0</v>
      </c>
      <c r="O148" s="161"/>
      <c r="P148" s="198"/>
      <c r="Q148" s="627"/>
      <c r="R148" s="680"/>
      <c r="S148" s="291">
        <f t="shared" si="8"/>
        <v>0</v>
      </c>
      <c r="T148" s="681"/>
    </row>
    <row r="149" spans="1:20" ht="17.25">
      <c r="A149" s="177"/>
      <c r="B149" s="178"/>
      <c r="C149" s="178"/>
      <c r="D149" s="179"/>
      <c r="E149" s="201"/>
      <c r="F149" s="181"/>
      <c r="G149" s="202"/>
      <c r="H149" s="182"/>
      <c r="I149" s="183" t="s">
        <v>140</v>
      </c>
      <c r="J149" s="174">
        <v>0</v>
      </c>
      <c r="K149" s="174">
        <v>0</v>
      </c>
      <c r="L149" s="175"/>
      <c r="M149" s="175"/>
      <c r="N149" s="176">
        <f t="shared" si="10"/>
        <v>0</v>
      </c>
      <c r="O149" s="161"/>
      <c r="P149" s="198"/>
      <c r="Q149" s="627"/>
      <c r="R149" s="680"/>
      <c r="S149" s="291">
        <f t="shared" si="8"/>
        <v>0</v>
      </c>
      <c r="T149" s="681"/>
    </row>
    <row r="150" spans="1:20" ht="12.75">
      <c r="A150" s="177"/>
      <c r="B150" s="178"/>
      <c r="C150" s="178"/>
      <c r="D150" s="179"/>
      <c r="E150" s="201"/>
      <c r="F150" s="181"/>
      <c r="G150" s="202"/>
      <c r="H150" s="182"/>
      <c r="I150" s="174" t="s">
        <v>137</v>
      </c>
      <c r="J150" s="174">
        <v>0</v>
      </c>
      <c r="K150" s="174">
        <v>0</v>
      </c>
      <c r="L150" s="175"/>
      <c r="M150" s="175"/>
      <c r="N150" s="176">
        <f t="shared" si="10"/>
        <v>0</v>
      </c>
      <c r="O150" s="161"/>
      <c r="P150" s="198"/>
      <c r="Q150" s="627"/>
      <c r="R150" s="680"/>
      <c r="S150" s="291">
        <f t="shared" si="8"/>
        <v>0</v>
      </c>
      <c r="T150" s="681"/>
    </row>
    <row r="151" spans="1:20" ht="13.5" thickBot="1">
      <c r="A151" s="211"/>
      <c r="B151" s="212"/>
      <c r="C151" s="212"/>
      <c r="D151" s="188"/>
      <c r="E151" s="229"/>
      <c r="F151" s="190"/>
      <c r="G151" s="230"/>
      <c r="H151" s="191"/>
      <c r="I151" s="174" t="s">
        <v>138</v>
      </c>
      <c r="J151" s="174">
        <v>0</v>
      </c>
      <c r="K151" s="174">
        <v>0</v>
      </c>
      <c r="L151" s="175"/>
      <c r="M151" s="175"/>
      <c r="N151" s="176">
        <f t="shared" si="10"/>
        <v>0</v>
      </c>
      <c r="O151" s="161"/>
      <c r="P151" s="198"/>
      <c r="Q151" s="627"/>
      <c r="R151" s="680"/>
      <c r="S151" s="291">
        <f t="shared" si="8"/>
        <v>0</v>
      </c>
      <c r="T151" s="681"/>
    </row>
    <row r="152" spans="1:20" ht="13.5" thickBot="1">
      <c r="A152" s="231"/>
      <c r="B152" s="232"/>
      <c r="C152" s="232"/>
      <c r="D152" s="179"/>
      <c r="E152" s="201"/>
      <c r="F152" s="181"/>
      <c r="G152" s="202"/>
      <c r="H152" s="182"/>
      <c r="I152" s="174" t="s">
        <v>159</v>
      </c>
      <c r="J152" s="175">
        <v>0</v>
      </c>
      <c r="K152" s="174">
        <v>0</v>
      </c>
      <c r="L152" s="175"/>
      <c r="M152" s="175"/>
      <c r="N152" s="176">
        <f t="shared" si="10"/>
        <v>0</v>
      </c>
      <c r="O152" s="161"/>
      <c r="P152" s="198"/>
      <c r="Q152" s="627"/>
      <c r="R152" s="680"/>
      <c r="S152" s="291">
        <f t="shared" si="8"/>
        <v>0</v>
      </c>
      <c r="T152" s="681"/>
    </row>
    <row r="153" spans="1:20" ht="13.5" thickBot="1">
      <c r="A153" s="231"/>
      <c r="B153" s="232"/>
      <c r="C153" s="232"/>
      <c r="D153" s="179"/>
      <c r="E153" s="201"/>
      <c r="F153" s="181"/>
      <c r="G153" s="202"/>
      <c r="H153" s="182"/>
      <c r="I153" s="174" t="s">
        <v>160</v>
      </c>
      <c r="J153" s="175">
        <v>0</v>
      </c>
      <c r="K153" s="174">
        <v>0</v>
      </c>
      <c r="L153" s="175"/>
      <c r="M153" s="175"/>
      <c r="N153" s="176">
        <f t="shared" si="10"/>
        <v>0</v>
      </c>
      <c r="O153" s="161"/>
      <c r="P153" s="198"/>
      <c r="Q153" s="627"/>
      <c r="R153" s="680"/>
      <c r="S153" s="291">
        <f t="shared" si="8"/>
        <v>0</v>
      </c>
      <c r="T153" s="681"/>
    </row>
    <row r="154" spans="1:20" ht="124.5" thickBot="1">
      <c r="A154" s="9" t="s">
        <v>0</v>
      </c>
      <c r="B154" s="8" t="s">
        <v>18</v>
      </c>
      <c r="C154" s="8" t="s">
        <v>13</v>
      </c>
      <c r="D154" s="80" t="s">
        <v>16</v>
      </c>
      <c r="E154" s="80" t="s">
        <v>19</v>
      </c>
      <c r="F154" s="409" t="s">
        <v>242</v>
      </c>
      <c r="G154" s="410" t="s">
        <v>168</v>
      </c>
      <c r="H154" s="408" t="s">
        <v>243</v>
      </c>
      <c r="I154" s="13"/>
      <c r="J154" s="29">
        <f>J155+J156+J157+J158+J159+J160+J161+J162+J163</f>
        <v>565</v>
      </c>
      <c r="K154" s="34"/>
      <c r="L154" s="29"/>
      <c r="M154" s="29"/>
      <c r="N154" s="38">
        <f>N155+N156+N157+N158+N159+N160+N161+N162+N163-1</f>
        <v>253558.02611</v>
      </c>
      <c r="O154" s="254">
        <f>O155+O156+O157+O158+O159+O160+O161+O162+O163</f>
        <v>121</v>
      </c>
      <c r="P154" s="38">
        <f>P155+P156+P157+P158+P159+P160+P161+P162+P163</f>
        <v>59113.939170000005</v>
      </c>
      <c r="Q154" s="607">
        <f>O154*100/J154</f>
        <v>21.41592920353982</v>
      </c>
      <c r="R154" s="687">
        <f>R155+R156+R157+R158+R159+R160+R161+R162+R163</f>
        <v>112</v>
      </c>
      <c r="S154" s="688">
        <f t="shared" si="8"/>
        <v>233</v>
      </c>
      <c r="T154" s="700">
        <f>S154*100/J154</f>
        <v>41.23893805309734</v>
      </c>
    </row>
    <row r="155" spans="1:20" ht="12.75">
      <c r="A155" s="168"/>
      <c r="B155" s="169"/>
      <c r="C155" s="169"/>
      <c r="D155" s="170"/>
      <c r="E155" s="170"/>
      <c r="F155" s="172"/>
      <c r="G155" s="172"/>
      <c r="H155" s="173"/>
      <c r="I155" s="174" t="s">
        <v>142</v>
      </c>
      <c r="J155" s="207">
        <v>50</v>
      </c>
      <c r="K155" s="284">
        <v>426.75</v>
      </c>
      <c r="L155" s="310">
        <v>0.6995</v>
      </c>
      <c r="M155" s="310">
        <v>1.04</v>
      </c>
      <c r="N155" s="208">
        <f>J155*K155*L155*M155</f>
        <v>15522.604500000001</v>
      </c>
      <c r="O155" s="598">
        <v>6</v>
      </c>
      <c r="P155" s="604">
        <f>K155*L155*O155*M155</f>
        <v>1862.71254</v>
      </c>
      <c r="Q155" s="625"/>
      <c r="R155" s="686">
        <v>5</v>
      </c>
      <c r="S155" s="572">
        <f t="shared" si="8"/>
        <v>11</v>
      </c>
      <c r="T155" s="681"/>
    </row>
    <row r="156" spans="1:20" ht="12.75">
      <c r="A156" s="177"/>
      <c r="B156" s="178"/>
      <c r="C156" s="178"/>
      <c r="D156" s="179"/>
      <c r="E156" s="179"/>
      <c r="F156" s="181"/>
      <c r="G156" s="181"/>
      <c r="H156" s="182"/>
      <c r="I156" s="174" t="s">
        <v>143</v>
      </c>
      <c r="J156" s="207">
        <v>85</v>
      </c>
      <c r="K156" s="284">
        <v>426.75</v>
      </c>
      <c r="L156" s="310">
        <v>0.6995</v>
      </c>
      <c r="M156" s="310">
        <v>1.04</v>
      </c>
      <c r="N156" s="208">
        <f aca="true" t="shared" si="11" ref="N156:N163">J156*K156*L156*M156</f>
        <v>26388.42765</v>
      </c>
      <c r="O156" s="598">
        <v>15</v>
      </c>
      <c r="P156" s="604">
        <f aca="true" t="shared" si="12" ref="P156:P163">K156*L156*O156*M156</f>
        <v>4656.781349999999</v>
      </c>
      <c r="Q156" s="625"/>
      <c r="R156" s="686">
        <v>0</v>
      </c>
      <c r="S156" s="572">
        <f t="shared" si="8"/>
        <v>15</v>
      </c>
      <c r="T156" s="681"/>
    </row>
    <row r="157" spans="1:20" ht="12.75">
      <c r="A157" s="177"/>
      <c r="B157" s="178"/>
      <c r="C157" s="178"/>
      <c r="D157" s="179"/>
      <c r="E157" s="179"/>
      <c r="F157" s="181"/>
      <c r="G157" s="181"/>
      <c r="H157" s="182"/>
      <c r="I157" s="174" t="s">
        <v>144</v>
      </c>
      <c r="J157" s="207">
        <v>60</v>
      </c>
      <c r="K157" s="284">
        <v>426.75</v>
      </c>
      <c r="L157" s="310">
        <v>0.6995</v>
      </c>
      <c r="M157" s="310">
        <v>1.04</v>
      </c>
      <c r="N157" s="208">
        <f t="shared" si="11"/>
        <v>18627.125400000004</v>
      </c>
      <c r="O157" s="598">
        <v>0</v>
      </c>
      <c r="P157" s="604">
        <f t="shared" si="12"/>
        <v>0</v>
      </c>
      <c r="Q157" s="625"/>
      <c r="R157" s="686">
        <v>21</v>
      </c>
      <c r="S157" s="572">
        <f t="shared" si="8"/>
        <v>21</v>
      </c>
      <c r="T157" s="681"/>
    </row>
    <row r="158" spans="1:20" ht="12.75">
      <c r="A158" s="177"/>
      <c r="B158" s="178"/>
      <c r="C158" s="178"/>
      <c r="D158" s="179"/>
      <c r="E158" s="179"/>
      <c r="F158" s="181"/>
      <c r="G158" s="181"/>
      <c r="H158" s="182"/>
      <c r="I158" s="174" t="s">
        <v>145</v>
      </c>
      <c r="J158" s="207">
        <v>0</v>
      </c>
      <c r="K158" s="284">
        <v>426.75</v>
      </c>
      <c r="L158" s="310">
        <v>0.6995</v>
      </c>
      <c r="M158" s="310">
        <v>1.04</v>
      </c>
      <c r="N158" s="208">
        <f t="shared" si="11"/>
        <v>0</v>
      </c>
      <c r="O158" s="598">
        <v>0</v>
      </c>
      <c r="P158" s="604">
        <f t="shared" si="12"/>
        <v>0</v>
      </c>
      <c r="Q158" s="625"/>
      <c r="R158" s="686">
        <v>0</v>
      </c>
      <c r="S158" s="572">
        <f t="shared" si="8"/>
        <v>0</v>
      </c>
      <c r="T158" s="681"/>
    </row>
    <row r="159" spans="1:20" ht="17.25">
      <c r="A159" s="177"/>
      <c r="B159" s="178"/>
      <c r="C159" s="178"/>
      <c r="D159" s="179"/>
      <c r="E159" s="179"/>
      <c r="F159" s="181"/>
      <c r="G159" s="181"/>
      <c r="H159" s="182"/>
      <c r="I159" s="183" t="s">
        <v>146</v>
      </c>
      <c r="J159" s="207">
        <v>0</v>
      </c>
      <c r="K159" s="284">
        <v>426.75</v>
      </c>
      <c r="L159" s="310">
        <v>0.6995</v>
      </c>
      <c r="M159" s="310">
        <v>1.04</v>
      </c>
      <c r="N159" s="208">
        <f t="shared" si="11"/>
        <v>0</v>
      </c>
      <c r="O159" s="598">
        <v>0</v>
      </c>
      <c r="P159" s="604">
        <f t="shared" si="12"/>
        <v>0</v>
      </c>
      <c r="Q159" s="625"/>
      <c r="R159" s="686">
        <v>0</v>
      </c>
      <c r="S159" s="572">
        <f t="shared" si="8"/>
        <v>0</v>
      </c>
      <c r="T159" s="681"/>
    </row>
    <row r="160" spans="1:20" ht="12.75">
      <c r="A160" s="177"/>
      <c r="B160" s="178"/>
      <c r="C160" s="178"/>
      <c r="D160" s="179"/>
      <c r="E160" s="179"/>
      <c r="F160" s="181"/>
      <c r="G160" s="181"/>
      <c r="H160" s="182"/>
      <c r="I160" s="174" t="s">
        <v>147</v>
      </c>
      <c r="J160" s="207">
        <v>330</v>
      </c>
      <c r="K160" s="314">
        <v>426.75</v>
      </c>
      <c r="L160" s="503">
        <v>1.2124</v>
      </c>
      <c r="M160" s="310">
        <v>1.04</v>
      </c>
      <c r="N160" s="208">
        <f t="shared" si="11"/>
        <v>177568.83144</v>
      </c>
      <c r="O160" s="598">
        <v>92</v>
      </c>
      <c r="P160" s="604">
        <f t="shared" si="12"/>
        <v>49504.03785600001</v>
      </c>
      <c r="Q160" s="625"/>
      <c r="R160" s="686">
        <v>79</v>
      </c>
      <c r="S160" s="572">
        <f t="shared" si="8"/>
        <v>171</v>
      </c>
      <c r="T160" s="681"/>
    </row>
    <row r="161" spans="1:20" ht="12.75">
      <c r="A161" s="261"/>
      <c r="B161" s="178"/>
      <c r="C161" s="178"/>
      <c r="D161" s="258"/>
      <c r="E161" s="188"/>
      <c r="F161" s="190"/>
      <c r="G161" s="190"/>
      <c r="H161" s="191"/>
      <c r="I161" s="234" t="s">
        <v>148</v>
      </c>
      <c r="J161" s="235">
        <v>40</v>
      </c>
      <c r="K161" s="315">
        <v>426.75</v>
      </c>
      <c r="L161" s="373">
        <v>0.8704</v>
      </c>
      <c r="M161" s="310">
        <v>1.04</v>
      </c>
      <c r="N161" s="208">
        <f t="shared" si="11"/>
        <v>15452.037119999999</v>
      </c>
      <c r="O161" s="598">
        <v>8</v>
      </c>
      <c r="P161" s="604">
        <f t="shared" si="12"/>
        <v>3090.407424</v>
      </c>
      <c r="Q161" s="625"/>
      <c r="R161" s="686">
        <v>7</v>
      </c>
      <c r="S161" s="572">
        <f t="shared" si="8"/>
        <v>15</v>
      </c>
      <c r="T161" s="681"/>
    </row>
    <row r="162" spans="1:20" ht="12.75">
      <c r="A162" s="261"/>
      <c r="B162" s="178"/>
      <c r="C162" s="178"/>
      <c r="D162" s="257"/>
      <c r="E162" s="179"/>
      <c r="F162" s="181"/>
      <c r="G162" s="181"/>
      <c r="H162" s="182"/>
      <c r="I162" s="174" t="s">
        <v>161</v>
      </c>
      <c r="J162" s="233">
        <v>0</v>
      </c>
      <c r="K162" s="316">
        <v>231.92</v>
      </c>
      <c r="L162" s="374">
        <v>1</v>
      </c>
      <c r="M162" s="310">
        <v>1.04</v>
      </c>
      <c r="N162" s="208">
        <f t="shared" si="11"/>
        <v>0</v>
      </c>
      <c r="O162" s="598">
        <v>0</v>
      </c>
      <c r="P162" s="604">
        <f t="shared" si="12"/>
        <v>0</v>
      </c>
      <c r="Q162" s="625"/>
      <c r="R162" s="686">
        <v>0</v>
      </c>
      <c r="S162" s="572">
        <f t="shared" si="8"/>
        <v>0</v>
      </c>
      <c r="T162" s="681"/>
    </row>
    <row r="163" spans="1:20" ht="13.5" thickBot="1">
      <c r="A163" s="262"/>
      <c r="B163" s="212"/>
      <c r="C163" s="212"/>
      <c r="D163" s="259"/>
      <c r="E163" s="213"/>
      <c r="F163" s="215"/>
      <c r="G163" s="215"/>
      <c r="H163" s="216"/>
      <c r="I163" s="236" t="s">
        <v>164</v>
      </c>
      <c r="J163" s="237">
        <v>0</v>
      </c>
      <c r="K163" s="317">
        <v>231.92</v>
      </c>
      <c r="L163" s="375">
        <v>1</v>
      </c>
      <c r="M163" s="310">
        <v>1.04</v>
      </c>
      <c r="N163" s="208">
        <f t="shared" si="11"/>
        <v>0</v>
      </c>
      <c r="O163" s="598">
        <v>0</v>
      </c>
      <c r="P163" s="604">
        <f t="shared" si="12"/>
        <v>0</v>
      </c>
      <c r="Q163" s="628"/>
      <c r="R163" s="686">
        <v>0</v>
      </c>
      <c r="S163" s="572">
        <f t="shared" si="8"/>
        <v>0</v>
      </c>
      <c r="T163" s="681"/>
    </row>
    <row r="164" spans="1:20" ht="12.75">
      <c r="A164" s="1" t="s">
        <v>20</v>
      </c>
      <c r="J164" s="381">
        <f>J2+J5+J44+J103+J130+J137+J140+J143+J144+J154</f>
        <v>475149.2</v>
      </c>
      <c r="K164" s="91"/>
      <c r="L164" s="91"/>
      <c r="M164" s="91"/>
      <c r="N164" s="382">
        <f>N2+N5+N44+N103+N130+N137+N140+N143+N144+N154</f>
        <v>28714429.227968723</v>
      </c>
      <c r="O164" s="616">
        <f>O2+O5+O44+O103+O130+O137+O140+O143+O144+O154</f>
        <v>139177</v>
      </c>
      <c r="P164" s="92">
        <f>P2+P5+P44+P103+P130+P137+P140+P143+P144+P154</f>
        <v>8028743.92531952</v>
      </c>
      <c r="Q164" s="631">
        <f>O164*100/J164</f>
        <v>29.291220526100012</v>
      </c>
      <c r="R164" s="703">
        <f>R2+R5+R44+R103+R130+R137+R140+R143+R144+R154</f>
        <v>155647</v>
      </c>
      <c r="S164" s="704">
        <f>S2+S5+S44+S103+S130+S137+S140+S143+S144+S154</f>
        <v>294824</v>
      </c>
      <c r="T164" s="877">
        <f>S164*100/J164</f>
        <v>62.04872069657278</v>
      </c>
    </row>
    <row r="165" spans="15:19" ht="12.75">
      <c r="O165" s="164"/>
      <c r="P165" s="92">
        <f>P164*100/N164</f>
        <v>27.960659992848754</v>
      </c>
      <c r="Q165" s="332"/>
      <c r="S165" s="705">
        <f>O164+R164</f>
        <v>294824</v>
      </c>
    </row>
    <row r="166" spans="12:16" ht="12.75">
      <c r="L166">
        <v>2016</v>
      </c>
      <c r="N166" s="454">
        <v>23106792</v>
      </c>
      <c r="O166" s="163"/>
      <c r="P166" s="165"/>
    </row>
    <row r="167" spans="12:14" ht="12.75">
      <c r="L167">
        <v>2017</v>
      </c>
      <c r="N167" s="422">
        <v>26114375.984459</v>
      </c>
    </row>
    <row r="168" spans="12:14" ht="12.75">
      <c r="L168">
        <v>2018</v>
      </c>
      <c r="N168" s="421">
        <v>26130692</v>
      </c>
    </row>
    <row r="169" spans="12:16" ht="12.75">
      <c r="L169">
        <v>2019</v>
      </c>
      <c r="N169" s="421">
        <f>N164</f>
        <v>28714429.227968723</v>
      </c>
      <c r="O169" s="790">
        <v>26613694</v>
      </c>
      <c r="P169" s="790" t="s">
        <v>367</v>
      </c>
    </row>
    <row r="170" spans="14:15" ht="12.75">
      <c r="N170" s="272"/>
      <c r="O170" s="854">
        <f>N169-O169</f>
        <v>2100735.2279687226</v>
      </c>
    </row>
    <row r="171" ht="12.75">
      <c r="O171">
        <v>2100737</v>
      </c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fitToHeight="0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T174"/>
  <sheetViews>
    <sheetView zoomScale="205" zoomScaleNormal="205" zoomScalePageLayoutView="0" workbookViewId="0" topLeftCell="I160">
      <selection activeCell="T144" sqref="T144"/>
    </sheetView>
  </sheetViews>
  <sheetFormatPr defaultColWidth="9.140625" defaultRowHeight="12.75"/>
  <cols>
    <col min="1" max="1" width="3.8515625" style="0" customWidth="1"/>
    <col min="2" max="2" width="14.7109375" style="0" customWidth="1"/>
    <col min="3" max="3" width="5.140625" style="0" customWidth="1"/>
    <col min="4" max="4" width="10.8515625" style="0" customWidth="1"/>
    <col min="5" max="5" width="11.140625" style="0" customWidth="1"/>
    <col min="6" max="6" width="7.140625" style="0" customWidth="1"/>
    <col min="7" max="7" width="10.421875" style="0" customWidth="1"/>
    <col min="9" max="9" width="20.7109375" style="0" customWidth="1"/>
    <col min="14" max="14" width="10.140625" style="0" bestFit="1" customWidth="1"/>
    <col min="15" max="15" width="10.57421875" style="0" customWidth="1"/>
    <col min="16" max="16" width="9.8515625" style="0" customWidth="1"/>
  </cols>
  <sheetData>
    <row r="1" spans="1:20" ht="66" customHeight="1" thickBot="1">
      <c r="A1" s="3" t="s">
        <v>21</v>
      </c>
      <c r="B1" s="4" t="s">
        <v>24</v>
      </c>
      <c r="C1" s="5" t="s">
        <v>25</v>
      </c>
      <c r="D1" s="5" t="s">
        <v>26</v>
      </c>
      <c r="E1" s="4" t="s">
        <v>27</v>
      </c>
      <c r="F1" s="36" t="s">
        <v>149</v>
      </c>
      <c r="G1" s="6" t="s">
        <v>23</v>
      </c>
      <c r="H1" s="7" t="s">
        <v>22</v>
      </c>
      <c r="I1" s="7" t="s">
        <v>36</v>
      </c>
      <c r="J1" s="22" t="s">
        <v>41</v>
      </c>
      <c r="K1" s="23" t="s">
        <v>150</v>
      </c>
      <c r="L1" s="334" t="s">
        <v>273</v>
      </c>
      <c r="M1" s="334" t="s">
        <v>372</v>
      </c>
      <c r="N1" s="37" t="s">
        <v>119</v>
      </c>
      <c r="O1" s="613" t="s">
        <v>329</v>
      </c>
      <c r="P1" s="600" t="s">
        <v>330</v>
      </c>
      <c r="Q1" s="655" t="s">
        <v>331</v>
      </c>
      <c r="R1" s="664" t="s">
        <v>337</v>
      </c>
      <c r="S1" s="666" t="s">
        <v>338</v>
      </c>
      <c r="T1" s="693" t="s">
        <v>331</v>
      </c>
    </row>
    <row r="2" spans="1:20" ht="12.75">
      <c r="A2" s="923" t="s">
        <v>0</v>
      </c>
      <c r="B2" s="925" t="s">
        <v>1</v>
      </c>
      <c r="C2" s="925" t="s">
        <v>3</v>
      </c>
      <c r="D2" s="933" t="s">
        <v>165</v>
      </c>
      <c r="E2" s="933" t="s">
        <v>28</v>
      </c>
      <c r="F2" s="937" t="s">
        <v>166</v>
      </c>
      <c r="G2" s="933" t="s">
        <v>167</v>
      </c>
      <c r="H2" s="935" t="s">
        <v>151</v>
      </c>
      <c r="I2" s="13"/>
      <c r="J2" s="29">
        <f>J3+J4</f>
        <v>18000</v>
      </c>
      <c r="K2" s="21"/>
      <c r="L2" s="21"/>
      <c r="M2" s="21"/>
      <c r="N2" s="38">
        <f>N3+N4</f>
        <v>2310235.2</v>
      </c>
      <c r="O2" s="254">
        <f>O3+O4</f>
        <v>1148</v>
      </c>
      <c r="P2" s="38">
        <f>P3+P4</f>
        <v>147341.6672</v>
      </c>
      <c r="Q2" s="656">
        <f>O2*100/J2</f>
        <v>6.377777777777778</v>
      </c>
      <c r="R2" s="618">
        <f>R3+R4</f>
        <v>8121</v>
      </c>
      <c r="S2" s="665">
        <f>O2+R2</f>
        <v>9269</v>
      </c>
      <c r="T2" s="732">
        <f>S2*100/J2</f>
        <v>51.49444444444445</v>
      </c>
    </row>
    <row r="3" spans="1:20" ht="12.75">
      <c r="A3" s="924"/>
      <c r="B3" s="926"/>
      <c r="C3" s="926"/>
      <c r="D3" s="934"/>
      <c r="E3" s="934"/>
      <c r="F3" s="938"/>
      <c r="G3" s="934"/>
      <c r="H3" s="936"/>
      <c r="I3" s="268" t="s">
        <v>37</v>
      </c>
      <c r="J3" s="207">
        <v>0</v>
      </c>
      <c r="K3" s="310">
        <v>123.41</v>
      </c>
      <c r="L3" s="310">
        <v>1</v>
      </c>
      <c r="M3" s="310">
        <v>1.04</v>
      </c>
      <c r="N3" s="208">
        <f>J3*K3*L3*M3</f>
        <v>0</v>
      </c>
      <c r="O3" s="598"/>
      <c r="P3" s="604">
        <f>K3*L3*O3*M3</f>
        <v>0</v>
      </c>
      <c r="Q3" s="657"/>
      <c r="R3" s="668">
        <v>0</v>
      </c>
      <c r="S3" s="889">
        <f aca="true" t="shared" si="0" ref="S3:S66">O3+R3</f>
        <v>0</v>
      </c>
      <c r="T3" s="722"/>
    </row>
    <row r="4" spans="1:20" ht="25.5" thickBot="1">
      <c r="A4" s="924"/>
      <c r="B4" s="926"/>
      <c r="C4" s="926"/>
      <c r="D4" s="934"/>
      <c r="E4" s="934"/>
      <c r="F4" s="938"/>
      <c r="G4" s="934"/>
      <c r="H4" s="936"/>
      <c r="I4" s="269" t="s">
        <v>40</v>
      </c>
      <c r="J4" s="207">
        <v>18000</v>
      </c>
      <c r="K4" s="310">
        <v>123.41</v>
      </c>
      <c r="L4" s="310">
        <v>1</v>
      </c>
      <c r="M4" s="310">
        <v>1.04</v>
      </c>
      <c r="N4" s="208">
        <f>J4*K4*L4*M4</f>
        <v>2310235.2</v>
      </c>
      <c r="O4" s="598">
        <v>1148</v>
      </c>
      <c r="P4" s="604">
        <f>K4*L4*O4*M4</f>
        <v>147341.6672</v>
      </c>
      <c r="Q4" s="658"/>
      <c r="R4" s="668">
        <v>8121</v>
      </c>
      <c r="S4" s="889">
        <f t="shared" si="0"/>
        <v>9269</v>
      </c>
      <c r="T4" s="722"/>
    </row>
    <row r="5" spans="1:20" ht="147" thickBot="1">
      <c r="A5" s="9" t="s">
        <v>0</v>
      </c>
      <c r="B5" s="8" t="s">
        <v>2</v>
      </c>
      <c r="C5" s="8" t="s">
        <v>3</v>
      </c>
      <c r="D5" s="25" t="s">
        <v>165</v>
      </c>
      <c r="E5" s="25" t="s">
        <v>28</v>
      </c>
      <c r="F5" s="32" t="s">
        <v>75</v>
      </c>
      <c r="G5" s="107" t="s">
        <v>168</v>
      </c>
      <c r="H5" s="12" t="s">
        <v>152</v>
      </c>
      <c r="I5" s="14"/>
      <c r="J5" s="29">
        <f>J6+J7+J8+J9+J10+J11+J12+J13+J14+J15+J17+J18+J19+J24+J25+J26+J27+J28+J29+J30+J31+J32+J33+J34+J35+J36+J37+J38+J39+J40+J41+J42+J43+J23+J16</f>
        <v>27982</v>
      </c>
      <c r="K5" s="21"/>
      <c r="L5" s="21"/>
      <c r="M5" s="21"/>
      <c r="N5" s="38">
        <f>N6+N7+N8+N9+N10+N11+N12+N13+N14+N15+N17+N18+N19+N24+N25+N26+N27+N28+N29+N30+N31+N32+N33+N34+N35+N36+N37+N38+N39+N40+N41+N42+N43+N23+N16</f>
        <v>4435850.92767232</v>
      </c>
      <c r="O5" s="254">
        <f>O6+O7+O8+O9+O10+O11+O12+O13+O14+O15+O17+O18+O19+O24+O25+O26+O27+O28+O29+O30+O31+O32+O33+O34+O35+O36+O37+O38+O39+O40+O41+O42+O43+O23+O16</f>
        <v>6812</v>
      </c>
      <c r="P5" s="38">
        <f>P6+P7+P8+P9+P10+P11+P12+P13+P14+P15+P17+P18+P19+P24+P25+P26+P27+P28+P29+P30+P31+P32+P33+P34+P35+P36+P37+P38+P39+P40+P41+P42+P43+P23+P16</f>
        <v>1158845.6310329603</v>
      </c>
      <c r="Q5" s="656">
        <f>O5*100/J5</f>
        <v>24.344221285111857</v>
      </c>
      <c r="R5" s="618">
        <f>R6+R7+R8+R9+R10+R11+R12+R13+R14+R15+R17+R18+R19+R24+R25+R26+R27+R28+R29+R30+R31+R32+R33+R34+R35+R36+R37+R38+R39+R40+R41+R42+R43+R23+R16</f>
        <v>6508</v>
      </c>
      <c r="S5" s="669">
        <f t="shared" si="0"/>
        <v>13320</v>
      </c>
      <c r="T5" s="732">
        <f>S5*100/J5</f>
        <v>47.60202987634908</v>
      </c>
    </row>
    <row r="6" spans="1:20" ht="12.75">
      <c r="A6" s="44"/>
      <c r="B6" s="45"/>
      <c r="C6" s="169"/>
      <c r="D6" s="170"/>
      <c r="E6" s="171"/>
      <c r="F6" s="172"/>
      <c r="G6" s="172"/>
      <c r="H6" s="173"/>
      <c r="I6" s="174" t="s">
        <v>42</v>
      </c>
      <c r="J6" s="175">
        <v>10</v>
      </c>
      <c r="K6" s="310">
        <v>231.92</v>
      </c>
      <c r="L6" s="310">
        <v>2.5454</v>
      </c>
      <c r="M6" s="310">
        <v>1.04</v>
      </c>
      <c r="N6" s="176">
        <f>J6*K6*L6*M6</f>
        <v>6139.4233472</v>
      </c>
      <c r="O6" s="598">
        <v>0</v>
      </c>
      <c r="P6" s="604">
        <f>K6*L6*O6*M6</f>
        <v>0</v>
      </c>
      <c r="Q6" s="658"/>
      <c r="R6" s="668">
        <v>0</v>
      </c>
      <c r="S6" s="643">
        <f t="shared" si="0"/>
        <v>0</v>
      </c>
      <c r="T6" s="722"/>
    </row>
    <row r="7" spans="1:20" ht="12.75">
      <c r="A7" s="50"/>
      <c r="B7" s="51"/>
      <c r="C7" s="178"/>
      <c r="D7" s="179"/>
      <c r="E7" s="180"/>
      <c r="F7" s="181"/>
      <c r="G7" s="181"/>
      <c r="H7" s="182"/>
      <c r="I7" s="174" t="s">
        <v>43</v>
      </c>
      <c r="J7" s="175">
        <v>10</v>
      </c>
      <c r="K7" s="310">
        <v>231.92</v>
      </c>
      <c r="L7" s="310">
        <v>2.5454</v>
      </c>
      <c r="M7" s="310">
        <v>1.04</v>
      </c>
      <c r="N7" s="176">
        <f aca="true" t="shared" si="1" ref="N7:N43">J7*K7*L7*M7</f>
        <v>6139.4233472</v>
      </c>
      <c r="O7" s="598">
        <v>10</v>
      </c>
      <c r="P7" s="604">
        <f aca="true" t="shared" si="2" ref="P7:P43">K7*L7*O7*M7</f>
        <v>6139.4233472000005</v>
      </c>
      <c r="Q7" s="658"/>
      <c r="R7" s="668">
        <v>0</v>
      </c>
      <c r="S7" s="643">
        <f t="shared" si="0"/>
        <v>10</v>
      </c>
      <c r="T7" s="722"/>
    </row>
    <row r="8" spans="1:20" ht="17.25">
      <c r="A8" s="50"/>
      <c r="B8" s="51"/>
      <c r="C8" s="178"/>
      <c r="D8" s="179"/>
      <c r="E8" s="180"/>
      <c r="F8" s="181"/>
      <c r="G8" s="181"/>
      <c r="H8" s="182"/>
      <c r="I8" s="183" t="s">
        <v>44</v>
      </c>
      <c r="J8" s="175">
        <v>0</v>
      </c>
      <c r="K8" s="310">
        <v>231.92</v>
      </c>
      <c r="L8" s="310">
        <v>18.0359</v>
      </c>
      <c r="M8" s="310">
        <v>1.04</v>
      </c>
      <c r="N8" s="176">
        <f t="shared" si="1"/>
        <v>0</v>
      </c>
      <c r="O8" s="598">
        <v>0</v>
      </c>
      <c r="P8" s="604">
        <f t="shared" si="2"/>
        <v>0</v>
      </c>
      <c r="Q8" s="658"/>
      <c r="R8" s="668">
        <v>0</v>
      </c>
      <c r="S8" s="643">
        <f t="shared" si="0"/>
        <v>0</v>
      </c>
      <c r="T8" s="722"/>
    </row>
    <row r="9" spans="1:20" ht="12.75">
      <c r="A9" s="50"/>
      <c r="B9" s="51"/>
      <c r="C9" s="178"/>
      <c r="D9" s="179"/>
      <c r="E9" s="180"/>
      <c r="F9" s="181"/>
      <c r="G9" s="181"/>
      <c r="H9" s="182">
        <v>19779</v>
      </c>
      <c r="I9" s="14" t="s">
        <v>266</v>
      </c>
      <c r="J9" s="175">
        <v>23376</v>
      </c>
      <c r="K9" s="310">
        <v>231.92</v>
      </c>
      <c r="L9" s="310">
        <v>0.5957</v>
      </c>
      <c r="M9" s="310">
        <v>1.04</v>
      </c>
      <c r="N9" s="176">
        <f t="shared" si="1"/>
        <v>3358685.50757376</v>
      </c>
      <c r="O9" s="598">
        <v>5911</v>
      </c>
      <c r="P9" s="604">
        <f t="shared" si="2"/>
        <v>849297.9994553599</v>
      </c>
      <c r="Q9" s="658"/>
      <c r="R9" s="668">
        <v>5166</v>
      </c>
      <c r="S9" s="643">
        <f t="shared" si="0"/>
        <v>11077</v>
      </c>
      <c r="T9" s="722"/>
    </row>
    <row r="10" spans="1:20" ht="12.75">
      <c r="A10" s="50"/>
      <c r="B10" s="51"/>
      <c r="C10" s="178"/>
      <c r="D10" s="179"/>
      <c r="E10" s="180"/>
      <c r="F10" s="181"/>
      <c r="G10" s="181"/>
      <c r="H10" s="182"/>
      <c r="I10" s="174" t="s">
        <v>46</v>
      </c>
      <c r="J10" s="175">
        <v>0</v>
      </c>
      <c r="K10" s="310">
        <v>231.92</v>
      </c>
      <c r="L10" s="310">
        <v>2.5454</v>
      </c>
      <c r="M10" s="310">
        <v>1.04</v>
      </c>
      <c r="N10" s="176">
        <f t="shared" si="1"/>
        <v>0</v>
      </c>
      <c r="O10" s="598">
        <v>0</v>
      </c>
      <c r="P10" s="604">
        <f t="shared" si="2"/>
        <v>0</v>
      </c>
      <c r="Q10" s="658"/>
      <c r="R10" s="668">
        <v>0</v>
      </c>
      <c r="S10" s="643">
        <f t="shared" si="0"/>
        <v>0</v>
      </c>
      <c r="T10" s="722"/>
    </row>
    <row r="11" spans="1:20" ht="12.75">
      <c r="A11" s="50"/>
      <c r="B11" s="51"/>
      <c r="C11" s="178"/>
      <c r="D11" s="179"/>
      <c r="E11" s="180"/>
      <c r="F11" s="181"/>
      <c r="G11" s="181"/>
      <c r="H11" s="182"/>
      <c r="I11" s="174" t="s">
        <v>47</v>
      </c>
      <c r="J11" s="175">
        <v>300</v>
      </c>
      <c r="K11" s="310">
        <v>231.92</v>
      </c>
      <c r="L11" s="310">
        <v>0.5957</v>
      </c>
      <c r="M11" s="310">
        <v>1.04</v>
      </c>
      <c r="N11" s="176">
        <f t="shared" si="1"/>
        <v>43104.280128</v>
      </c>
      <c r="O11" s="598">
        <v>51</v>
      </c>
      <c r="P11" s="604">
        <f t="shared" si="2"/>
        <v>7327.72762176</v>
      </c>
      <c r="Q11" s="658"/>
      <c r="R11" s="668">
        <v>17</v>
      </c>
      <c r="S11" s="643">
        <f t="shared" si="0"/>
        <v>68</v>
      </c>
      <c r="T11" s="722"/>
    </row>
    <row r="12" spans="1:20" ht="12.75">
      <c r="A12" s="50"/>
      <c r="B12" s="51"/>
      <c r="C12" s="178"/>
      <c r="D12" s="179"/>
      <c r="E12" s="180"/>
      <c r="F12" s="181"/>
      <c r="G12" s="181"/>
      <c r="H12" s="182"/>
      <c r="I12" s="174" t="s">
        <v>48</v>
      </c>
      <c r="J12" s="175">
        <v>300</v>
      </c>
      <c r="K12" s="310">
        <v>231.92</v>
      </c>
      <c r="L12" s="310">
        <v>0.5957</v>
      </c>
      <c r="M12" s="310">
        <v>1.04</v>
      </c>
      <c r="N12" s="176">
        <f t="shared" si="1"/>
        <v>43104.280128</v>
      </c>
      <c r="O12" s="598">
        <v>56</v>
      </c>
      <c r="P12" s="604">
        <f t="shared" si="2"/>
        <v>8046.13229056</v>
      </c>
      <c r="Q12" s="658"/>
      <c r="R12" s="668">
        <v>17</v>
      </c>
      <c r="S12" s="643">
        <f t="shared" si="0"/>
        <v>73</v>
      </c>
      <c r="T12" s="722"/>
    </row>
    <row r="13" spans="1:20" ht="12.75">
      <c r="A13" s="50"/>
      <c r="B13" s="51"/>
      <c r="C13" s="178"/>
      <c r="D13" s="179"/>
      <c r="E13" s="180"/>
      <c r="F13" s="181"/>
      <c r="G13" s="181"/>
      <c r="H13" s="182"/>
      <c r="I13" s="174" t="s">
        <v>49</v>
      </c>
      <c r="J13" s="175">
        <v>200</v>
      </c>
      <c r="K13" s="310">
        <v>231.92</v>
      </c>
      <c r="L13" s="310">
        <v>2.5454</v>
      </c>
      <c r="M13" s="310">
        <v>1.04</v>
      </c>
      <c r="N13" s="176">
        <f t="shared" si="1"/>
        <v>122788.466944</v>
      </c>
      <c r="O13" s="598">
        <v>6</v>
      </c>
      <c r="P13" s="604">
        <f t="shared" si="2"/>
        <v>3683.6540083200002</v>
      </c>
      <c r="Q13" s="658"/>
      <c r="R13" s="668">
        <v>59</v>
      </c>
      <c r="S13" s="643">
        <f t="shared" si="0"/>
        <v>65</v>
      </c>
      <c r="T13" s="722"/>
    </row>
    <row r="14" spans="1:20" ht="12.75">
      <c r="A14" s="50"/>
      <c r="B14" s="51"/>
      <c r="C14" s="178"/>
      <c r="D14" s="179"/>
      <c r="E14" s="180"/>
      <c r="F14" s="181"/>
      <c r="G14" s="181"/>
      <c r="H14" s="182"/>
      <c r="I14" s="174" t="s">
        <v>61</v>
      </c>
      <c r="J14" s="175">
        <v>0</v>
      </c>
      <c r="K14" s="310">
        <v>231.92</v>
      </c>
      <c r="L14" s="310">
        <v>0.5957</v>
      </c>
      <c r="M14" s="310">
        <v>1.04</v>
      </c>
      <c r="N14" s="176">
        <f t="shared" si="1"/>
        <v>0</v>
      </c>
      <c r="O14" s="598">
        <v>0</v>
      </c>
      <c r="P14" s="604">
        <f t="shared" si="2"/>
        <v>0</v>
      </c>
      <c r="Q14" s="658"/>
      <c r="R14" s="668">
        <v>0</v>
      </c>
      <c r="S14" s="643">
        <f t="shared" si="0"/>
        <v>0</v>
      </c>
      <c r="T14" s="722"/>
    </row>
    <row r="15" spans="1:20" ht="12.75">
      <c r="A15" s="50"/>
      <c r="B15" s="51"/>
      <c r="C15" s="178"/>
      <c r="D15" s="179"/>
      <c r="E15" s="180"/>
      <c r="F15" s="181"/>
      <c r="G15" s="181"/>
      <c r="H15" s="182"/>
      <c r="I15" s="174" t="s">
        <v>51</v>
      </c>
      <c r="J15" s="175">
        <v>0</v>
      </c>
      <c r="K15" s="310">
        <v>231.92</v>
      </c>
      <c r="L15" s="310">
        <v>0.5957</v>
      </c>
      <c r="M15" s="310">
        <v>1.04</v>
      </c>
      <c r="N15" s="176">
        <f t="shared" si="1"/>
        <v>0</v>
      </c>
      <c r="O15" s="598">
        <v>0</v>
      </c>
      <c r="P15" s="604">
        <f t="shared" si="2"/>
        <v>0</v>
      </c>
      <c r="Q15" s="658"/>
      <c r="R15" s="668">
        <v>0</v>
      </c>
      <c r="S15" s="643">
        <f t="shared" si="0"/>
        <v>0</v>
      </c>
      <c r="T15" s="722"/>
    </row>
    <row r="16" spans="1:20" ht="12.75">
      <c r="A16" s="50"/>
      <c r="B16" s="51"/>
      <c r="C16" s="178"/>
      <c r="D16" s="179"/>
      <c r="E16" s="180"/>
      <c r="F16" s="181"/>
      <c r="G16" s="181"/>
      <c r="H16" s="182"/>
      <c r="I16" s="174" t="s">
        <v>162</v>
      </c>
      <c r="J16" s="175">
        <v>300</v>
      </c>
      <c r="K16" s="310">
        <v>231.92</v>
      </c>
      <c r="L16" s="310">
        <v>1.1613</v>
      </c>
      <c r="M16" s="310">
        <v>1.04</v>
      </c>
      <c r="N16" s="176">
        <f t="shared" si="1"/>
        <v>84030.55315200001</v>
      </c>
      <c r="O16" s="598">
        <v>46</v>
      </c>
      <c r="P16" s="604">
        <f t="shared" si="2"/>
        <v>12884.68481664</v>
      </c>
      <c r="Q16" s="658"/>
      <c r="R16" s="668">
        <v>21</v>
      </c>
      <c r="S16" s="643">
        <f t="shared" si="0"/>
        <v>67</v>
      </c>
      <c r="T16" s="722"/>
    </row>
    <row r="17" spans="1:20" ht="12.75">
      <c r="A17" s="50"/>
      <c r="B17" s="51"/>
      <c r="C17" s="178"/>
      <c r="D17" s="179"/>
      <c r="E17" s="180"/>
      <c r="F17" s="181"/>
      <c r="G17" s="181"/>
      <c r="H17" s="182"/>
      <c r="I17" s="174" t="s">
        <v>52</v>
      </c>
      <c r="J17" s="175">
        <v>0</v>
      </c>
      <c r="K17" s="310">
        <v>231.92</v>
      </c>
      <c r="L17" s="310">
        <v>0.5957</v>
      </c>
      <c r="M17" s="310">
        <v>1.04</v>
      </c>
      <c r="N17" s="176">
        <f t="shared" si="1"/>
        <v>0</v>
      </c>
      <c r="O17" s="598">
        <v>0</v>
      </c>
      <c r="P17" s="604">
        <f t="shared" si="2"/>
        <v>0</v>
      </c>
      <c r="Q17" s="658"/>
      <c r="R17" s="668">
        <v>0</v>
      </c>
      <c r="S17" s="643">
        <f t="shared" si="0"/>
        <v>0</v>
      </c>
      <c r="T17" s="722"/>
    </row>
    <row r="18" spans="1:20" ht="36" customHeight="1">
      <c r="A18" s="50"/>
      <c r="B18" s="51"/>
      <c r="C18" s="178"/>
      <c r="D18" s="179"/>
      <c r="E18" s="180"/>
      <c r="F18" s="181"/>
      <c r="G18" s="181"/>
      <c r="H18" s="182"/>
      <c r="I18" s="183" t="s">
        <v>53</v>
      </c>
      <c r="J18" s="175">
        <v>0</v>
      </c>
      <c r="K18" s="310">
        <v>231.92</v>
      </c>
      <c r="L18" s="310">
        <v>2.5524</v>
      </c>
      <c r="M18" s="310">
        <v>1.04</v>
      </c>
      <c r="N18" s="176">
        <f t="shared" si="1"/>
        <v>0</v>
      </c>
      <c r="O18" s="598">
        <v>0</v>
      </c>
      <c r="P18" s="604">
        <f t="shared" si="2"/>
        <v>0</v>
      </c>
      <c r="Q18" s="658"/>
      <c r="R18" s="668">
        <v>0</v>
      </c>
      <c r="S18" s="643">
        <f t="shared" si="0"/>
        <v>0</v>
      </c>
      <c r="T18" s="722"/>
    </row>
    <row r="19" spans="1:20" ht="18.75" customHeight="1">
      <c r="A19" s="50"/>
      <c r="B19" s="51"/>
      <c r="C19" s="178"/>
      <c r="D19" s="179"/>
      <c r="E19" s="180"/>
      <c r="F19" s="181"/>
      <c r="G19" s="181"/>
      <c r="H19" s="182"/>
      <c r="I19" s="183" t="s">
        <v>54</v>
      </c>
      <c r="J19" s="175">
        <f>J20+J21+J22</f>
        <v>0</v>
      </c>
      <c r="K19" s="310">
        <v>231.92</v>
      </c>
      <c r="L19" s="310">
        <v>0.5957</v>
      </c>
      <c r="M19" s="310">
        <v>1.04</v>
      </c>
      <c r="N19" s="176">
        <f t="shared" si="1"/>
        <v>0</v>
      </c>
      <c r="O19" s="598">
        <v>0</v>
      </c>
      <c r="P19" s="604">
        <f t="shared" si="2"/>
        <v>0</v>
      </c>
      <c r="Q19" s="658"/>
      <c r="R19" s="668">
        <v>0</v>
      </c>
      <c r="S19" s="643">
        <f t="shared" si="0"/>
        <v>0</v>
      </c>
      <c r="T19" s="722"/>
    </row>
    <row r="20" spans="1:20" ht="12.75">
      <c r="A20" s="50"/>
      <c r="B20" s="51"/>
      <c r="C20" s="178"/>
      <c r="D20" s="179"/>
      <c r="E20" s="180"/>
      <c r="F20" s="181"/>
      <c r="G20" s="181"/>
      <c r="H20" s="182"/>
      <c r="I20" s="184" t="s">
        <v>179</v>
      </c>
      <c r="J20" s="185">
        <v>0</v>
      </c>
      <c r="K20" s="310">
        <v>231.92</v>
      </c>
      <c r="L20" s="310">
        <v>0.5957</v>
      </c>
      <c r="M20" s="310">
        <v>1.04</v>
      </c>
      <c r="N20" s="176">
        <f t="shared" si="1"/>
        <v>0</v>
      </c>
      <c r="O20" s="598">
        <v>0</v>
      </c>
      <c r="P20" s="604">
        <f t="shared" si="2"/>
        <v>0</v>
      </c>
      <c r="Q20" s="658"/>
      <c r="R20" s="668">
        <v>0</v>
      </c>
      <c r="S20" s="643">
        <f t="shared" si="0"/>
        <v>0</v>
      </c>
      <c r="T20" s="722"/>
    </row>
    <row r="21" spans="1:20" ht="12.75">
      <c r="A21" s="50"/>
      <c r="B21" s="51"/>
      <c r="C21" s="178"/>
      <c r="D21" s="179"/>
      <c r="E21" s="180"/>
      <c r="F21" s="181"/>
      <c r="G21" s="181"/>
      <c r="H21" s="182"/>
      <c r="I21" s="184" t="s">
        <v>180</v>
      </c>
      <c r="J21" s="185"/>
      <c r="K21" s="310">
        <v>231.92</v>
      </c>
      <c r="L21" s="310">
        <v>0.5957</v>
      </c>
      <c r="M21" s="310">
        <v>1.04</v>
      </c>
      <c r="N21" s="176">
        <f t="shared" si="1"/>
        <v>0</v>
      </c>
      <c r="O21" s="598">
        <v>0</v>
      </c>
      <c r="P21" s="604">
        <f t="shared" si="2"/>
        <v>0</v>
      </c>
      <c r="Q21" s="658"/>
      <c r="R21" s="668">
        <v>0</v>
      </c>
      <c r="S21" s="643">
        <f t="shared" si="0"/>
        <v>0</v>
      </c>
      <c r="T21" s="722"/>
    </row>
    <row r="22" spans="1:20" ht="12.75">
      <c r="A22" s="50"/>
      <c r="B22" s="51"/>
      <c r="C22" s="178"/>
      <c r="D22" s="179"/>
      <c r="E22" s="180"/>
      <c r="F22" s="181"/>
      <c r="G22" s="181"/>
      <c r="H22" s="182"/>
      <c r="I22" s="184" t="s">
        <v>181</v>
      </c>
      <c r="J22" s="185"/>
      <c r="K22" s="310">
        <v>231.92</v>
      </c>
      <c r="L22" s="310">
        <v>0.5957</v>
      </c>
      <c r="M22" s="310">
        <v>1.04</v>
      </c>
      <c r="N22" s="176">
        <f t="shared" si="1"/>
        <v>0</v>
      </c>
      <c r="O22" s="598">
        <v>0</v>
      </c>
      <c r="P22" s="604">
        <f t="shared" si="2"/>
        <v>0</v>
      </c>
      <c r="Q22" s="658"/>
      <c r="R22" s="668">
        <v>0</v>
      </c>
      <c r="S22" s="643">
        <f t="shared" si="0"/>
        <v>0</v>
      </c>
      <c r="T22" s="722"/>
    </row>
    <row r="23" spans="1:20" ht="12.75">
      <c r="A23" s="50"/>
      <c r="B23" s="51"/>
      <c r="C23" s="178"/>
      <c r="D23" s="179"/>
      <c r="E23" s="180"/>
      <c r="F23" s="181"/>
      <c r="G23" s="181"/>
      <c r="H23" s="182"/>
      <c r="I23" s="183" t="s">
        <v>121</v>
      </c>
      <c r="J23" s="175">
        <v>0</v>
      </c>
      <c r="K23" s="310">
        <v>231.92</v>
      </c>
      <c r="L23" s="310">
        <v>1</v>
      </c>
      <c r="M23" s="310">
        <v>1.04</v>
      </c>
      <c r="N23" s="176">
        <f t="shared" si="1"/>
        <v>0</v>
      </c>
      <c r="O23" s="598">
        <v>0</v>
      </c>
      <c r="P23" s="604">
        <f t="shared" si="2"/>
        <v>0</v>
      </c>
      <c r="Q23" s="658"/>
      <c r="R23" s="668">
        <v>0</v>
      </c>
      <c r="S23" s="643">
        <f t="shared" si="0"/>
        <v>0</v>
      </c>
      <c r="T23" s="722"/>
    </row>
    <row r="24" spans="1:20" ht="12.75">
      <c r="A24" s="50"/>
      <c r="B24" s="51"/>
      <c r="C24" s="178"/>
      <c r="D24" s="179"/>
      <c r="E24" s="180"/>
      <c r="F24" s="181"/>
      <c r="G24" s="181"/>
      <c r="H24" s="182"/>
      <c r="I24" s="174" t="s">
        <v>55</v>
      </c>
      <c r="J24" s="175">
        <v>460</v>
      </c>
      <c r="K24" s="310">
        <v>231.92</v>
      </c>
      <c r="L24" s="310">
        <v>2.5454</v>
      </c>
      <c r="M24" s="310">
        <v>1.04</v>
      </c>
      <c r="N24" s="176">
        <f t="shared" si="1"/>
        <v>282413.4739712</v>
      </c>
      <c r="O24" s="598">
        <v>352</v>
      </c>
      <c r="P24" s="604">
        <f t="shared" si="2"/>
        <v>216107.70182144</v>
      </c>
      <c r="Q24" s="658"/>
      <c r="R24" s="668">
        <v>108</v>
      </c>
      <c r="S24" s="643">
        <f t="shared" si="0"/>
        <v>460</v>
      </c>
      <c r="T24" s="722"/>
    </row>
    <row r="25" spans="1:20" ht="12.75">
      <c r="A25" s="50"/>
      <c r="B25" s="51"/>
      <c r="C25" s="178"/>
      <c r="D25" s="179"/>
      <c r="E25" s="180"/>
      <c r="F25" s="181"/>
      <c r="G25" s="181"/>
      <c r="H25" s="182"/>
      <c r="I25" s="174" t="s">
        <v>56</v>
      </c>
      <c r="J25" s="175">
        <v>0</v>
      </c>
      <c r="K25" s="310">
        <v>231.92</v>
      </c>
      <c r="L25" s="310">
        <v>2.5454</v>
      </c>
      <c r="M25" s="310">
        <v>1.04</v>
      </c>
      <c r="N25" s="176">
        <f t="shared" si="1"/>
        <v>0</v>
      </c>
      <c r="O25" s="598">
        <v>0</v>
      </c>
      <c r="P25" s="604">
        <f t="shared" si="2"/>
        <v>0</v>
      </c>
      <c r="Q25" s="658"/>
      <c r="R25" s="668">
        <v>0</v>
      </c>
      <c r="S25" s="643">
        <f t="shared" si="0"/>
        <v>0</v>
      </c>
      <c r="T25" s="722"/>
    </row>
    <row r="26" spans="1:20" ht="12.75">
      <c r="A26" s="50"/>
      <c r="B26" s="51"/>
      <c r="C26" s="178"/>
      <c r="D26" s="179"/>
      <c r="E26" s="180"/>
      <c r="F26" s="181"/>
      <c r="G26" s="181"/>
      <c r="H26" s="182"/>
      <c r="I26" s="14" t="s">
        <v>319</v>
      </c>
      <c r="J26" s="175">
        <v>436</v>
      </c>
      <c r="K26" s="310">
        <v>231.92</v>
      </c>
      <c r="L26" s="310">
        <v>0.5957</v>
      </c>
      <c r="M26" s="310">
        <v>1.04</v>
      </c>
      <c r="N26" s="176">
        <f t="shared" si="1"/>
        <v>62644.88711936</v>
      </c>
      <c r="O26" s="598">
        <v>92</v>
      </c>
      <c r="P26" s="604">
        <f t="shared" si="2"/>
        <v>13218.64590592</v>
      </c>
      <c r="Q26" s="658"/>
      <c r="R26" s="668">
        <v>173</v>
      </c>
      <c r="S26" s="643">
        <f t="shared" si="0"/>
        <v>265</v>
      </c>
      <c r="T26" s="722"/>
    </row>
    <row r="27" spans="1:20" ht="12.75">
      <c r="A27" s="50"/>
      <c r="B27" s="51"/>
      <c r="C27" s="178"/>
      <c r="D27" s="179"/>
      <c r="E27" s="180"/>
      <c r="F27" s="181"/>
      <c r="G27" s="181"/>
      <c r="H27" s="182"/>
      <c r="I27" s="174"/>
      <c r="J27" s="175">
        <v>0</v>
      </c>
      <c r="K27" s="310">
        <v>231.92</v>
      </c>
      <c r="L27" s="310">
        <v>0.5957</v>
      </c>
      <c r="M27" s="310">
        <v>1.04</v>
      </c>
      <c r="N27" s="176">
        <f t="shared" si="1"/>
        <v>0</v>
      </c>
      <c r="O27" s="598">
        <v>0</v>
      </c>
      <c r="P27" s="604">
        <f t="shared" si="2"/>
        <v>0</v>
      </c>
      <c r="Q27" s="658"/>
      <c r="R27" s="668">
        <v>0</v>
      </c>
      <c r="S27" s="643">
        <f t="shared" si="0"/>
        <v>0</v>
      </c>
      <c r="T27" s="722"/>
    </row>
    <row r="28" spans="1:20" ht="12.75">
      <c r="A28" s="50"/>
      <c r="B28" s="51"/>
      <c r="C28" s="178"/>
      <c r="D28" s="179"/>
      <c r="E28" s="180"/>
      <c r="F28" s="181"/>
      <c r="G28" s="181"/>
      <c r="H28" s="182"/>
      <c r="I28" s="174"/>
      <c r="J28" s="175">
        <v>0</v>
      </c>
      <c r="K28" s="310">
        <v>231.92</v>
      </c>
      <c r="L28" s="310">
        <v>0.5957</v>
      </c>
      <c r="M28" s="310">
        <v>1.04</v>
      </c>
      <c r="N28" s="176">
        <f t="shared" si="1"/>
        <v>0</v>
      </c>
      <c r="O28" s="598">
        <v>0</v>
      </c>
      <c r="P28" s="604">
        <f t="shared" si="2"/>
        <v>0</v>
      </c>
      <c r="Q28" s="658"/>
      <c r="R28" s="668">
        <v>0</v>
      </c>
      <c r="S28" s="643">
        <f t="shared" si="0"/>
        <v>0</v>
      </c>
      <c r="T28" s="722"/>
    </row>
    <row r="29" spans="1:20" ht="12.75">
      <c r="A29" s="50"/>
      <c r="B29" s="51"/>
      <c r="C29" s="178"/>
      <c r="D29" s="179"/>
      <c r="E29" s="180"/>
      <c r="F29" s="181"/>
      <c r="G29" s="181"/>
      <c r="H29" s="182"/>
      <c r="I29" s="174" t="s">
        <v>60</v>
      </c>
      <c r="J29" s="175">
        <v>300</v>
      </c>
      <c r="K29" s="310">
        <v>231.92</v>
      </c>
      <c r="L29" s="310">
        <v>1.7275</v>
      </c>
      <c r="M29" s="310">
        <v>1.04</v>
      </c>
      <c r="N29" s="176">
        <f t="shared" si="1"/>
        <v>125000.24160000001</v>
      </c>
      <c r="O29" s="598">
        <v>16</v>
      </c>
      <c r="P29" s="604">
        <f t="shared" si="2"/>
        <v>6666.679552</v>
      </c>
      <c r="Q29" s="658"/>
      <c r="R29" s="668">
        <v>137</v>
      </c>
      <c r="S29" s="643">
        <f t="shared" si="0"/>
        <v>153</v>
      </c>
      <c r="T29" s="722"/>
    </row>
    <row r="30" spans="1:20" ht="12.75">
      <c r="A30" s="50"/>
      <c r="B30" s="51"/>
      <c r="C30" s="178"/>
      <c r="D30" s="179"/>
      <c r="E30" s="180"/>
      <c r="F30" s="181"/>
      <c r="G30" s="181"/>
      <c r="H30" s="182"/>
      <c r="I30" s="174" t="s">
        <v>50</v>
      </c>
      <c r="J30" s="175">
        <v>0</v>
      </c>
      <c r="K30" s="310">
        <v>231.92</v>
      </c>
      <c r="L30" s="310">
        <v>1.7275</v>
      </c>
      <c r="M30" s="310">
        <v>1.04</v>
      </c>
      <c r="N30" s="176">
        <f t="shared" si="1"/>
        <v>0</v>
      </c>
      <c r="O30" s="598">
        <v>0</v>
      </c>
      <c r="P30" s="604">
        <f t="shared" si="2"/>
        <v>0</v>
      </c>
      <c r="Q30" s="658"/>
      <c r="R30" s="668">
        <v>0</v>
      </c>
      <c r="S30" s="643">
        <f t="shared" si="0"/>
        <v>0</v>
      </c>
      <c r="T30" s="722"/>
    </row>
    <row r="31" spans="1:20" ht="12.75">
      <c r="A31" s="50"/>
      <c r="B31" s="51"/>
      <c r="C31" s="178"/>
      <c r="D31" s="179"/>
      <c r="E31" s="180"/>
      <c r="F31" s="181"/>
      <c r="G31" s="181"/>
      <c r="H31" s="182"/>
      <c r="I31" s="174" t="s">
        <v>62</v>
      </c>
      <c r="J31" s="175">
        <v>0</v>
      </c>
      <c r="K31" s="310">
        <v>231.92</v>
      </c>
      <c r="L31" s="310">
        <v>1.7275</v>
      </c>
      <c r="M31" s="310">
        <v>1.04</v>
      </c>
      <c r="N31" s="176">
        <f t="shared" si="1"/>
        <v>0</v>
      </c>
      <c r="O31" s="598">
        <v>0</v>
      </c>
      <c r="P31" s="604">
        <f t="shared" si="2"/>
        <v>0</v>
      </c>
      <c r="Q31" s="658"/>
      <c r="R31" s="668">
        <v>0</v>
      </c>
      <c r="S31" s="643">
        <f t="shared" si="0"/>
        <v>0</v>
      </c>
      <c r="T31" s="722"/>
    </row>
    <row r="32" spans="1:20" ht="12.75">
      <c r="A32" s="50"/>
      <c r="B32" s="51"/>
      <c r="C32" s="178"/>
      <c r="D32" s="179"/>
      <c r="E32" s="180"/>
      <c r="F32" s="181"/>
      <c r="G32" s="181"/>
      <c r="H32" s="182"/>
      <c r="I32" s="174" t="s">
        <v>63</v>
      </c>
      <c r="J32" s="175">
        <v>0</v>
      </c>
      <c r="K32" s="310">
        <v>231.92</v>
      </c>
      <c r="L32" s="310">
        <v>1.7275</v>
      </c>
      <c r="M32" s="310">
        <v>1.04</v>
      </c>
      <c r="N32" s="176">
        <f t="shared" si="1"/>
        <v>0</v>
      </c>
      <c r="O32" s="598">
        <v>0</v>
      </c>
      <c r="P32" s="604">
        <f t="shared" si="2"/>
        <v>0</v>
      </c>
      <c r="Q32" s="658"/>
      <c r="R32" s="668">
        <v>0</v>
      </c>
      <c r="S32" s="643">
        <f t="shared" si="0"/>
        <v>0</v>
      </c>
      <c r="T32" s="722"/>
    </row>
    <row r="33" spans="1:20" ht="17.25">
      <c r="A33" s="50"/>
      <c r="B33" s="51"/>
      <c r="C33" s="178"/>
      <c r="D33" s="179"/>
      <c r="E33" s="180"/>
      <c r="F33" s="181"/>
      <c r="G33" s="181"/>
      <c r="H33" s="182"/>
      <c r="I33" s="15" t="s">
        <v>359</v>
      </c>
      <c r="J33" s="175">
        <v>20</v>
      </c>
      <c r="K33" s="310">
        <v>231.92</v>
      </c>
      <c r="L33" s="372">
        <v>1</v>
      </c>
      <c r="M33" s="310">
        <v>1.04</v>
      </c>
      <c r="N33" s="176">
        <f t="shared" si="1"/>
        <v>4823.936</v>
      </c>
      <c r="O33" s="598">
        <v>2</v>
      </c>
      <c r="P33" s="604">
        <f t="shared" si="2"/>
        <v>482.3936</v>
      </c>
      <c r="Q33" s="658"/>
      <c r="R33" s="668">
        <v>3</v>
      </c>
      <c r="S33" s="643">
        <f t="shared" si="0"/>
        <v>5</v>
      </c>
      <c r="T33" s="722"/>
    </row>
    <row r="34" spans="1:20" ht="12.75">
      <c r="A34" s="50"/>
      <c r="B34" s="51"/>
      <c r="C34" s="178"/>
      <c r="D34" s="179"/>
      <c r="E34" s="180"/>
      <c r="F34" s="181"/>
      <c r="G34" s="181"/>
      <c r="H34" s="182"/>
      <c r="I34" s="174"/>
      <c r="J34" s="175">
        <v>0</v>
      </c>
      <c r="K34" s="310">
        <v>231.92</v>
      </c>
      <c r="L34" s="372">
        <v>1</v>
      </c>
      <c r="M34" s="310">
        <v>1.04</v>
      </c>
      <c r="N34" s="176">
        <f t="shared" si="1"/>
        <v>0</v>
      </c>
      <c r="O34" s="598">
        <v>0</v>
      </c>
      <c r="P34" s="604">
        <f t="shared" si="2"/>
        <v>0</v>
      </c>
      <c r="Q34" s="658"/>
      <c r="R34" s="668">
        <v>0</v>
      </c>
      <c r="S34" s="643">
        <f t="shared" si="0"/>
        <v>0</v>
      </c>
      <c r="T34" s="722"/>
    </row>
    <row r="35" spans="1:20" ht="17.25">
      <c r="A35" s="50"/>
      <c r="B35" s="51"/>
      <c r="C35" s="178"/>
      <c r="D35" s="179"/>
      <c r="E35" s="180"/>
      <c r="F35" s="181"/>
      <c r="G35" s="181"/>
      <c r="H35" s="182"/>
      <c r="I35" s="15" t="s">
        <v>311</v>
      </c>
      <c r="J35" s="175">
        <v>50</v>
      </c>
      <c r="K35" s="310">
        <v>231.92</v>
      </c>
      <c r="L35" s="372">
        <v>1</v>
      </c>
      <c r="M35" s="310">
        <v>1.04</v>
      </c>
      <c r="N35" s="176">
        <f t="shared" si="1"/>
        <v>12059.84</v>
      </c>
      <c r="O35" s="598">
        <v>3</v>
      </c>
      <c r="P35" s="604">
        <f t="shared" si="2"/>
        <v>723.5904</v>
      </c>
      <c r="Q35" s="658"/>
      <c r="R35" s="668">
        <v>21</v>
      </c>
      <c r="S35" s="643">
        <f t="shared" si="0"/>
        <v>24</v>
      </c>
      <c r="T35" s="722"/>
    </row>
    <row r="36" spans="1:20" ht="12.75">
      <c r="A36" s="50"/>
      <c r="B36" s="51"/>
      <c r="C36" s="178"/>
      <c r="D36" s="179"/>
      <c r="E36" s="180"/>
      <c r="F36" s="181"/>
      <c r="G36" s="181"/>
      <c r="H36" s="182"/>
      <c r="I36" s="174"/>
      <c r="J36" s="175">
        <v>0</v>
      </c>
      <c r="K36" s="310">
        <v>231.92</v>
      </c>
      <c r="L36" s="372">
        <v>1</v>
      </c>
      <c r="M36" s="310">
        <v>1.04</v>
      </c>
      <c r="N36" s="176">
        <f t="shared" si="1"/>
        <v>0</v>
      </c>
      <c r="O36" s="598">
        <v>0</v>
      </c>
      <c r="P36" s="604">
        <f t="shared" si="2"/>
        <v>0</v>
      </c>
      <c r="Q36" s="658"/>
      <c r="R36" s="668">
        <v>0</v>
      </c>
      <c r="S36" s="643">
        <f t="shared" si="0"/>
        <v>0</v>
      </c>
      <c r="T36" s="722"/>
    </row>
    <row r="37" spans="1:20" ht="12.75">
      <c r="A37" s="50"/>
      <c r="B37" s="51"/>
      <c r="C37" s="178"/>
      <c r="D37" s="179"/>
      <c r="E37" s="180"/>
      <c r="F37" s="181"/>
      <c r="G37" s="181"/>
      <c r="H37" s="182"/>
      <c r="I37" s="174"/>
      <c r="J37" s="175">
        <v>0</v>
      </c>
      <c r="K37" s="310">
        <v>231.92</v>
      </c>
      <c r="L37" s="372">
        <v>1</v>
      </c>
      <c r="M37" s="310">
        <v>1.04</v>
      </c>
      <c r="N37" s="176">
        <f t="shared" si="1"/>
        <v>0</v>
      </c>
      <c r="O37" s="598">
        <v>0</v>
      </c>
      <c r="P37" s="604">
        <f t="shared" si="2"/>
        <v>0</v>
      </c>
      <c r="Q37" s="658"/>
      <c r="R37" s="668">
        <v>0</v>
      </c>
      <c r="S37" s="643">
        <f t="shared" si="0"/>
        <v>0</v>
      </c>
      <c r="T37" s="722"/>
    </row>
    <row r="38" spans="1:20" ht="12.75">
      <c r="A38" s="50"/>
      <c r="B38" s="51"/>
      <c r="C38" s="178"/>
      <c r="D38" s="179"/>
      <c r="E38" s="180"/>
      <c r="F38" s="181"/>
      <c r="G38" s="181"/>
      <c r="H38" s="182"/>
      <c r="I38" s="743" t="s">
        <v>350</v>
      </c>
      <c r="J38" s="175">
        <v>0</v>
      </c>
      <c r="K38" s="310">
        <v>231.92</v>
      </c>
      <c r="L38" s="372">
        <v>1</v>
      </c>
      <c r="M38" s="310">
        <v>1.04</v>
      </c>
      <c r="N38" s="176">
        <f t="shared" si="1"/>
        <v>0</v>
      </c>
      <c r="O38" s="598">
        <v>0</v>
      </c>
      <c r="P38" s="604">
        <f t="shared" si="2"/>
        <v>0</v>
      </c>
      <c r="Q38" s="658"/>
      <c r="R38" s="668">
        <v>0</v>
      </c>
      <c r="S38" s="643">
        <f t="shared" si="0"/>
        <v>0</v>
      </c>
      <c r="T38" s="722"/>
    </row>
    <row r="39" spans="1:20" ht="12.75">
      <c r="A39" s="50"/>
      <c r="B39" s="51"/>
      <c r="C39" s="178"/>
      <c r="D39" s="179"/>
      <c r="E39" s="180"/>
      <c r="F39" s="181"/>
      <c r="G39" s="181"/>
      <c r="H39" s="182"/>
      <c r="I39" s="174"/>
      <c r="J39" s="175">
        <v>0</v>
      </c>
      <c r="K39" s="310">
        <v>231.92</v>
      </c>
      <c r="L39" s="372">
        <v>1</v>
      </c>
      <c r="M39" s="310">
        <v>1.04</v>
      </c>
      <c r="N39" s="176">
        <f t="shared" si="1"/>
        <v>0</v>
      </c>
      <c r="O39" s="598">
        <v>0</v>
      </c>
      <c r="P39" s="604">
        <f t="shared" si="2"/>
        <v>0</v>
      </c>
      <c r="Q39" s="658"/>
      <c r="R39" s="668">
        <v>0</v>
      </c>
      <c r="S39" s="643">
        <f t="shared" si="0"/>
        <v>0</v>
      </c>
      <c r="T39" s="722"/>
    </row>
    <row r="40" spans="1:20" ht="12.75">
      <c r="A40" s="50"/>
      <c r="B40" s="51"/>
      <c r="C40" s="178"/>
      <c r="D40" s="179"/>
      <c r="E40" s="180"/>
      <c r="F40" s="181"/>
      <c r="G40" s="181"/>
      <c r="H40" s="182"/>
      <c r="I40" s="14" t="s">
        <v>296</v>
      </c>
      <c r="J40" s="175">
        <v>2220</v>
      </c>
      <c r="K40" s="310">
        <v>231.92</v>
      </c>
      <c r="L40" s="310">
        <v>0.5321</v>
      </c>
      <c r="M40" s="310">
        <v>1.04</v>
      </c>
      <c r="N40" s="176">
        <f t="shared" si="1"/>
        <v>284916.6143616</v>
      </c>
      <c r="O40" s="598">
        <v>267</v>
      </c>
      <c r="P40" s="604">
        <f t="shared" si="2"/>
        <v>34266.99821376</v>
      </c>
      <c r="Q40" s="658"/>
      <c r="R40" s="668">
        <v>786</v>
      </c>
      <c r="S40" s="643">
        <f t="shared" si="0"/>
        <v>1053</v>
      </c>
      <c r="T40" s="722"/>
    </row>
    <row r="41" spans="1:20" ht="12.75">
      <c r="A41" s="50"/>
      <c r="B41" s="51"/>
      <c r="C41" s="178"/>
      <c r="D41" s="179"/>
      <c r="E41" s="180"/>
      <c r="F41" s="181"/>
      <c r="G41" s="181"/>
      <c r="H41" s="182"/>
      <c r="I41" s="174"/>
      <c r="J41" s="175">
        <v>0</v>
      </c>
      <c r="K41" s="310">
        <v>231.92</v>
      </c>
      <c r="L41" s="310">
        <v>0.5321</v>
      </c>
      <c r="M41" s="310">
        <v>1.04</v>
      </c>
      <c r="N41" s="176">
        <f t="shared" si="1"/>
        <v>0</v>
      </c>
      <c r="O41" s="598">
        <v>0</v>
      </c>
      <c r="P41" s="604">
        <f t="shared" si="2"/>
        <v>0</v>
      </c>
      <c r="Q41" s="658"/>
      <c r="R41" s="668">
        <v>0</v>
      </c>
      <c r="S41" s="643">
        <f t="shared" si="0"/>
        <v>0</v>
      </c>
      <c r="T41" s="722"/>
    </row>
    <row r="42" spans="1:20" ht="12.75">
      <c r="A42" s="61"/>
      <c r="B42" s="62"/>
      <c r="C42" s="187"/>
      <c r="D42" s="188"/>
      <c r="E42" s="189"/>
      <c r="F42" s="190"/>
      <c r="G42" s="190"/>
      <c r="H42" s="191"/>
      <c r="I42" s="174"/>
      <c r="J42" s="175">
        <v>0</v>
      </c>
      <c r="K42" s="310">
        <v>231.92</v>
      </c>
      <c r="L42" s="310">
        <v>0.5321</v>
      </c>
      <c r="M42" s="310">
        <v>1.04</v>
      </c>
      <c r="N42" s="176">
        <f t="shared" si="1"/>
        <v>0</v>
      </c>
      <c r="O42" s="598">
        <v>0</v>
      </c>
      <c r="P42" s="604">
        <f t="shared" si="2"/>
        <v>0</v>
      </c>
      <c r="Q42" s="658"/>
      <c r="R42" s="668">
        <v>0</v>
      </c>
      <c r="S42" s="643">
        <f t="shared" si="0"/>
        <v>0</v>
      </c>
      <c r="T42" s="722"/>
    </row>
    <row r="43" spans="1:20" ht="13.5" thickBot="1">
      <c r="A43" s="67"/>
      <c r="B43" s="68"/>
      <c r="C43" s="193"/>
      <c r="D43" s="194"/>
      <c r="E43" s="195"/>
      <c r="F43" s="196"/>
      <c r="G43" s="196"/>
      <c r="H43" s="197"/>
      <c r="I43" s="174"/>
      <c r="J43" s="175">
        <v>0</v>
      </c>
      <c r="K43" s="310">
        <v>231.92</v>
      </c>
      <c r="L43" s="310">
        <v>0.5321</v>
      </c>
      <c r="M43" s="310">
        <v>1.04</v>
      </c>
      <c r="N43" s="176">
        <f t="shared" si="1"/>
        <v>0</v>
      </c>
      <c r="O43" s="598">
        <v>0</v>
      </c>
      <c r="P43" s="604">
        <f t="shared" si="2"/>
        <v>0</v>
      </c>
      <c r="Q43" s="658"/>
      <c r="R43" s="668">
        <v>0</v>
      </c>
      <c r="S43" s="643">
        <f t="shared" si="0"/>
        <v>0</v>
      </c>
      <c r="T43" s="722"/>
    </row>
    <row r="44" spans="1:20" ht="141" customHeight="1">
      <c r="A44" s="73" t="s">
        <v>0</v>
      </c>
      <c r="B44" s="74" t="s">
        <v>4</v>
      </c>
      <c r="C44" s="112" t="s">
        <v>173</v>
      </c>
      <c r="D44" s="106" t="s">
        <v>6</v>
      </c>
      <c r="E44" s="108" t="s">
        <v>169</v>
      </c>
      <c r="F44" s="425" t="s">
        <v>246</v>
      </c>
      <c r="G44" s="426" t="s">
        <v>290</v>
      </c>
      <c r="H44" s="424" t="s">
        <v>245</v>
      </c>
      <c r="I44" s="13"/>
      <c r="J44" s="29">
        <f>J45+J46+J47+J48+J49+J50+J51+J52+J53+J54+J55+J56+J57+J58+J59+J60+J61+J62+J63+J64+J66+J67+J68+J69+J70+J71+J72+J74+J75+J76+J77+J78+J79+J80+J81+J82+J83+J84+J85+J86+J87+J88+J89+J90+J91+J92+J93+J94+J95+J96+J97+J98+J73+J65</f>
        <v>139274</v>
      </c>
      <c r="K44" s="13"/>
      <c r="L44" s="335"/>
      <c r="M44" s="335"/>
      <c r="N44" s="41">
        <f>N45+N46+N47+N48+N49+N50+N51+N52+N53+N54+N55+N56+N57+N58+N59+N60+N61+N62+N64+N66+N67+N68+N69+N70+N71+N72+N74+N75+N76+N77+N78+N79+N80+N81+N82+N83+N84+N85+N86+N87+N88+N89+N90+N91+N92+N93+N94+N95+N96+N97+N98+N73+N65+N63</f>
        <v>16692892.477259438</v>
      </c>
      <c r="O44" s="254">
        <f>O45+O46+O47+O48+O49+O50+O51+O52+O53+O54+O55+O56+O57+O58+O59+O60+O61+O62+O63+O64+O66+O67+O68+O69+O70+O71+O72+O74+O75+O76+O77+O78+O79+O80+O81+O82+O83+O84+O85+O86+O87+O88+O89+O90+O91+O92+O93+O94+O95+O96+O97+O98+O73+O65</f>
        <v>27996</v>
      </c>
      <c r="P44" s="38">
        <f>P45+P46+P47+P48+P49+P50+P51+P52+P53+P54+P55+P56+P57+P58+P59+P60+P61+P62+P63+P64+P66+P67+P68+P69+P70+P71+P72+P74+P75+P76+P77+P78+P79+P80+P81+P82+P83+P84+P85+P86+P87+P88+P89+P90+P91+P92+P93+P94+P95+P96+P97+P98+P73+P65</f>
        <v>3260716.5750473603</v>
      </c>
      <c r="Q44" s="659">
        <f>O44*100/J44</f>
        <v>20.10138288553499</v>
      </c>
      <c r="R44" s="618">
        <f>R45+R46+R47+R48+R49+R50+R51+R52+R53+R54+R55+R56+R57+R58+R59+R60+R61+R62+R63+R64+R66+R67+R68+R69+R70+R71+R72+R74+R75+R76+R77+R78+R79+R80+R81+R82+R83+R84+R85+R86+R87+R88+R89+R90+R91+R92+R93+R94+R95+R96+R97+R98+R73+R65</f>
        <v>41330</v>
      </c>
      <c r="S44" s="665">
        <f t="shared" si="0"/>
        <v>69326</v>
      </c>
      <c r="T44" s="732">
        <f>S44*100/J44</f>
        <v>49.776699168545456</v>
      </c>
    </row>
    <row r="45" spans="1:20" ht="12.75">
      <c r="A45" s="50"/>
      <c r="B45" s="51"/>
      <c r="C45" s="51"/>
      <c r="D45" s="179"/>
      <c r="E45" s="201"/>
      <c r="F45" s="181"/>
      <c r="G45" s="202"/>
      <c r="H45" s="182"/>
      <c r="I45" s="174" t="s">
        <v>78</v>
      </c>
      <c r="J45" s="175">
        <v>65</v>
      </c>
      <c r="K45" s="310">
        <v>234.91</v>
      </c>
      <c r="L45" s="310">
        <v>1</v>
      </c>
      <c r="M45" s="310">
        <v>1.04</v>
      </c>
      <c r="N45" s="203">
        <f>J45*K45*L45*M45</f>
        <v>15879.916</v>
      </c>
      <c r="O45" s="598">
        <v>7</v>
      </c>
      <c r="P45" s="604">
        <f>K45*L45*O45*M45</f>
        <v>1710.1448</v>
      </c>
      <c r="Q45" s="658"/>
      <c r="R45" s="668">
        <v>4</v>
      </c>
      <c r="S45" s="643">
        <f t="shared" si="0"/>
        <v>11</v>
      </c>
      <c r="T45" s="722"/>
    </row>
    <row r="46" spans="1:20" ht="12.75">
      <c r="A46" s="50"/>
      <c r="B46" s="51"/>
      <c r="C46" s="51"/>
      <c r="D46" s="179"/>
      <c r="E46" s="201"/>
      <c r="F46" s="181"/>
      <c r="G46" s="202"/>
      <c r="H46" s="182"/>
      <c r="I46" s="174" t="s">
        <v>183</v>
      </c>
      <c r="J46" s="175">
        <v>0</v>
      </c>
      <c r="K46" s="310">
        <v>234.91</v>
      </c>
      <c r="L46" s="310">
        <v>4.8251</v>
      </c>
      <c r="M46" s="310">
        <v>1.04</v>
      </c>
      <c r="N46" s="203">
        <f aca="true" t="shared" si="3" ref="N46:N102">J46*K46*L46*M46</f>
        <v>0</v>
      </c>
      <c r="O46" s="598">
        <v>0</v>
      </c>
      <c r="P46" s="604">
        <f aca="true" t="shared" si="4" ref="P46:P102">K46*L46*O46*M46</f>
        <v>0</v>
      </c>
      <c r="Q46" s="658"/>
      <c r="R46" s="668">
        <v>0</v>
      </c>
      <c r="S46" s="643">
        <f t="shared" si="0"/>
        <v>0</v>
      </c>
      <c r="T46" s="722"/>
    </row>
    <row r="47" spans="1:20" ht="12.75">
      <c r="A47" s="50"/>
      <c r="B47" s="51"/>
      <c r="C47" s="51"/>
      <c r="D47" s="179"/>
      <c r="E47" s="201"/>
      <c r="F47" s="181"/>
      <c r="G47" s="202"/>
      <c r="H47" s="182"/>
      <c r="I47" s="174" t="s">
        <v>182</v>
      </c>
      <c r="J47" s="175">
        <v>0</v>
      </c>
      <c r="K47" s="310">
        <v>234.91</v>
      </c>
      <c r="L47" s="310">
        <v>1</v>
      </c>
      <c r="M47" s="310">
        <v>1.04</v>
      </c>
      <c r="N47" s="203">
        <f t="shared" si="3"/>
        <v>0</v>
      </c>
      <c r="O47" s="598">
        <v>0</v>
      </c>
      <c r="P47" s="604">
        <f t="shared" si="4"/>
        <v>0</v>
      </c>
      <c r="Q47" s="658"/>
      <c r="R47" s="668">
        <v>0</v>
      </c>
      <c r="S47" s="643">
        <f t="shared" si="0"/>
        <v>0</v>
      </c>
      <c r="T47" s="722"/>
    </row>
    <row r="48" spans="1:20" ht="12.75">
      <c r="A48" s="50"/>
      <c r="B48" s="51"/>
      <c r="C48" s="51"/>
      <c r="D48" s="179"/>
      <c r="E48" s="201"/>
      <c r="F48" s="181"/>
      <c r="G48" s="202"/>
      <c r="H48" s="182"/>
      <c r="I48" s="174" t="s">
        <v>79</v>
      </c>
      <c r="J48" s="175">
        <v>44824</v>
      </c>
      <c r="K48" s="310">
        <v>234.91</v>
      </c>
      <c r="L48" s="310">
        <v>0.3222</v>
      </c>
      <c r="M48" s="310">
        <v>1.04</v>
      </c>
      <c r="N48" s="203">
        <f t="shared" si="3"/>
        <v>3528344.56171392</v>
      </c>
      <c r="O48" s="598">
        <v>11935</v>
      </c>
      <c r="P48" s="604">
        <f t="shared" si="4"/>
        <v>939469.7560248</v>
      </c>
      <c r="Q48" s="658"/>
      <c r="R48" s="668">
        <v>13673</v>
      </c>
      <c r="S48" s="643">
        <f t="shared" si="0"/>
        <v>25608</v>
      </c>
      <c r="T48" s="722"/>
    </row>
    <row r="49" spans="1:20" ht="12.75">
      <c r="A49" s="50"/>
      <c r="B49" s="51"/>
      <c r="C49" s="51"/>
      <c r="D49" s="179"/>
      <c r="E49" s="201"/>
      <c r="F49" s="181"/>
      <c r="G49" s="202"/>
      <c r="H49" s="182"/>
      <c r="I49" s="174" t="s">
        <v>184</v>
      </c>
      <c r="J49" s="175">
        <v>0</v>
      </c>
      <c r="K49" s="310">
        <v>234.91</v>
      </c>
      <c r="L49" s="310">
        <v>0.2369</v>
      </c>
      <c r="M49" s="310">
        <v>1.04</v>
      </c>
      <c r="N49" s="203">
        <f t="shared" si="3"/>
        <v>0</v>
      </c>
      <c r="O49" s="598">
        <v>0</v>
      </c>
      <c r="P49" s="604">
        <f t="shared" si="4"/>
        <v>0</v>
      </c>
      <c r="Q49" s="658"/>
      <c r="R49" s="668">
        <v>0</v>
      </c>
      <c r="S49" s="643">
        <f t="shared" si="0"/>
        <v>0</v>
      </c>
      <c r="T49" s="722"/>
    </row>
    <row r="50" spans="1:20" ht="12.75">
      <c r="A50" s="50"/>
      <c r="B50" s="51"/>
      <c r="C50" s="51"/>
      <c r="D50" s="179"/>
      <c r="E50" s="201"/>
      <c r="F50" s="181"/>
      <c r="G50" s="202"/>
      <c r="H50" s="182"/>
      <c r="I50" s="174" t="s">
        <v>185</v>
      </c>
      <c r="J50" s="742">
        <v>29186</v>
      </c>
      <c r="K50" s="310">
        <v>234.91</v>
      </c>
      <c r="L50" s="310">
        <v>0.2411</v>
      </c>
      <c r="M50" s="310">
        <v>1.04</v>
      </c>
      <c r="N50" s="203">
        <f t="shared" si="3"/>
        <v>1719121.74094544</v>
      </c>
      <c r="O50" s="598">
        <v>1258</v>
      </c>
      <c r="P50" s="604">
        <f t="shared" si="4"/>
        <v>74099.05948432</v>
      </c>
      <c r="Q50" s="658"/>
      <c r="R50" s="668">
        <v>9012</v>
      </c>
      <c r="S50" s="643">
        <f t="shared" si="0"/>
        <v>10270</v>
      </c>
      <c r="T50" s="722"/>
    </row>
    <row r="51" spans="1:20" ht="12.75">
      <c r="A51" s="50"/>
      <c r="B51" s="51"/>
      <c r="C51" s="51"/>
      <c r="D51" s="179"/>
      <c r="E51" s="201"/>
      <c r="F51" s="181"/>
      <c r="G51" s="202"/>
      <c r="H51" s="182"/>
      <c r="I51" s="174" t="s">
        <v>186</v>
      </c>
      <c r="J51" s="175">
        <v>152</v>
      </c>
      <c r="K51" s="310">
        <v>234.91</v>
      </c>
      <c r="L51" s="310">
        <v>0.2326</v>
      </c>
      <c r="M51" s="310">
        <v>1.04</v>
      </c>
      <c r="N51" s="203">
        <f t="shared" si="3"/>
        <v>8637.50163328</v>
      </c>
      <c r="O51" s="598">
        <v>0</v>
      </c>
      <c r="P51" s="604">
        <f t="shared" si="4"/>
        <v>0</v>
      </c>
      <c r="Q51" s="658"/>
      <c r="R51" s="668">
        <v>56</v>
      </c>
      <c r="S51" s="643">
        <f t="shared" si="0"/>
        <v>56</v>
      </c>
      <c r="T51" s="722"/>
    </row>
    <row r="52" spans="1:20" ht="12.75">
      <c r="A52" s="50"/>
      <c r="B52" s="51"/>
      <c r="C52" s="51"/>
      <c r="D52" s="179"/>
      <c r="E52" s="201"/>
      <c r="F52" s="181"/>
      <c r="G52" s="202"/>
      <c r="H52" s="182"/>
      <c r="I52" s="174" t="s">
        <v>187</v>
      </c>
      <c r="J52" s="175">
        <v>0</v>
      </c>
      <c r="K52" s="310">
        <v>234.91</v>
      </c>
      <c r="L52" s="310">
        <v>1</v>
      </c>
      <c r="M52" s="310">
        <v>1.04</v>
      </c>
      <c r="N52" s="203">
        <f t="shared" si="3"/>
        <v>0</v>
      </c>
      <c r="O52" s="598">
        <v>0</v>
      </c>
      <c r="P52" s="604">
        <f t="shared" si="4"/>
        <v>0</v>
      </c>
      <c r="Q52" s="658"/>
      <c r="R52" s="668">
        <v>0</v>
      </c>
      <c r="S52" s="643">
        <f t="shared" si="0"/>
        <v>0</v>
      </c>
      <c r="T52" s="722"/>
    </row>
    <row r="53" spans="1:20" ht="12.75">
      <c r="A53" s="50"/>
      <c r="B53" s="51"/>
      <c r="C53" s="51"/>
      <c r="D53" s="179"/>
      <c r="E53" s="201"/>
      <c r="F53" s="181"/>
      <c r="G53" s="202"/>
      <c r="H53" s="182"/>
      <c r="I53" s="174" t="s">
        <v>188</v>
      </c>
      <c r="J53" s="175">
        <v>0</v>
      </c>
      <c r="K53" s="310">
        <v>234.91</v>
      </c>
      <c r="L53" s="310">
        <v>10.8457</v>
      </c>
      <c r="M53" s="310">
        <v>1.04</v>
      </c>
      <c r="N53" s="203">
        <f t="shared" si="3"/>
        <v>0</v>
      </c>
      <c r="O53" s="598">
        <v>0</v>
      </c>
      <c r="P53" s="604">
        <f t="shared" si="4"/>
        <v>0</v>
      </c>
      <c r="Q53" s="658"/>
      <c r="R53" s="668">
        <v>0</v>
      </c>
      <c r="S53" s="643">
        <f t="shared" si="0"/>
        <v>0</v>
      </c>
      <c r="T53" s="722"/>
    </row>
    <row r="54" spans="1:20" ht="12.75">
      <c r="A54" s="50"/>
      <c r="B54" s="51"/>
      <c r="C54" s="51"/>
      <c r="D54" s="179"/>
      <c r="E54" s="201"/>
      <c r="F54" s="181"/>
      <c r="G54" s="202"/>
      <c r="H54" s="182"/>
      <c r="I54" s="174" t="s">
        <v>189</v>
      </c>
      <c r="J54" s="175">
        <v>1100</v>
      </c>
      <c r="K54" s="310">
        <v>234.91</v>
      </c>
      <c r="L54" s="310">
        <v>0.5049</v>
      </c>
      <c r="M54" s="310">
        <v>1.04</v>
      </c>
      <c r="N54" s="203">
        <f t="shared" si="3"/>
        <v>135685.331496</v>
      </c>
      <c r="O54" s="598">
        <v>174</v>
      </c>
      <c r="P54" s="604">
        <f t="shared" si="4"/>
        <v>21462.95243664</v>
      </c>
      <c r="Q54" s="658"/>
      <c r="R54" s="668">
        <v>218</v>
      </c>
      <c r="S54" s="643">
        <f t="shared" si="0"/>
        <v>392</v>
      </c>
      <c r="T54" s="722"/>
    </row>
    <row r="55" spans="1:20" ht="12.75">
      <c r="A55" s="50"/>
      <c r="B55" s="51"/>
      <c r="C55" s="51"/>
      <c r="D55" s="179"/>
      <c r="E55" s="201"/>
      <c r="F55" s="181"/>
      <c r="G55" s="202"/>
      <c r="H55" s="182"/>
      <c r="I55" s="174" t="s">
        <v>187</v>
      </c>
      <c r="J55" s="175">
        <v>0</v>
      </c>
      <c r="K55" s="310">
        <v>234.91</v>
      </c>
      <c r="L55" s="310">
        <v>1</v>
      </c>
      <c r="M55" s="310">
        <v>1.04</v>
      </c>
      <c r="N55" s="203">
        <f t="shared" si="3"/>
        <v>0</v>
      </c>
      <c r="O55" s="598">
        <v>0</v>
      </c>
      <c r="P55" s="604">
        <f t="shared" si="4"/>
        <v>0</v>
      </c>
      <c r="Q55" s="658"/>
      <c r="R55" s="668">
        <v>0</v>
      </c>
      <c r="S55" s="643">
        <f t="shared" si="0"/>
        <v>0</v>
      </c>
      <c r="T55" s="722"/>
    </row>
    <row r="56" spans="1:20" ht="12.75">
      <c r="A56" s="50"/>
      <c r="B56" s="51"/>
      <c r="C56" s="51"/>
      <c r="D56" s="179"/>
      <c r="E56" s="201"/>
      <c r="F56" s="181"/>
      <c r="G56" s="202"/>
      <c r="H56" s="182"/>
      <c r="I56" s="174" t="s">
        <v>190</v>
      </c>
      <c r="J56" s="175">
        <v>1100</v>
      </c>
      <c r="K56" s="310">
        <v>234.91</v>
      </c>
      <c r="L56" s="310">
        <v>0.2411</v>
      </c>
      <c r="M56" s="310">
        <v>1.04</v>
      </c>
      <c r="N56" s="203">
        <f t="shared" si="3"/>
        <v>64792.50034400001</v>
      </c>
      <c r="O56" s="598">
        <v>187</v>
      </c>
      <c r="P56" s="604">
        <f t="shared" si="4"/>
        <v>11014.72505848</v>
      </c>
      <c r="Q56" s="658"/>
      <c r="R56" s="668">
        <v>228</v>
      </c>
      <c r="S56" s="643">
        <f t="shared" si="0"/>
        <v>415</v>
      </c>
      <c r="T56" s="722"/>
    </row>
    <row r="57" spans="1:20" ht="12.75">
      <c r="A57" s="50"/>
      <c r="B57" s="51"/>
      <c r="C57" s="51"/>
      <c r="D57" s="179"/>
      <c r="E57" s="201"/>
      <c r="F57" s="181"/>
      <c r="G57" s="202"/>
      <c r="H57" s="182"/>
      <c r="I57" s="174" t="s">
        <v>187</v>
      </c>
      <c r="J57" s="175">
        <v>0</v>
      </c>
      <c r="K57" s="310">
        <v>234.91</v>
      </c>
      <c r="L57" s="310">
        <v>1</v>
      </c>
      <c r="M57" s="310">
        <v>1.04</v>
      </c>
      <c r="N57" s="203">
        <f t="shared" si="3"/>
        <v>0</v>
      </c>
      <c r="O57" s="598">
        <v>0</v>
      </c>
      <c r="P57" s="604">
        <f t="shared" si="4"/>
        <v>0</v>
      </c>
      <c r="Q57" s="658"/>
      <c r="R57" s="668">
        <v>0</v>
      </c>
      <c r="S57" s="643">
        <f t="shared" si="0"/>
        <v>0</v>
      </c>
      <c r="T57" s="722"/>
    </row>
    <row r="58" spans="1:20" ht="17.25">
      <c r="A58" s="50"/>
      <c r="B58" s="51"/>
      <c r="C58" s="51"/>
      <c r="D58" s="179"/>
      <c r="E58" s="201"/>
      <c r="F58" s="181"/>
      <c r="G58" s="202"/>
      <c r="H58" s="182"/>
      <c r="I58" s="183" t="s">
        <v>80</v>
      </c>
      <c r="J58" s="175">
        <v>798</v>
      </c>
      <c r="K58" s="310">
        <v>234.91</v>
      </c>
      <c r="L58" s="310">
        <v>1.5948</v>
      </c>
      <c r="M58" s="310">
        <v>1.04</v>
      </c>
      <c r="N58" s="203">
        <f t="shared" si="3"/>
        <v>310916.63768255996</v>
      </c>
      <c r="O58" s="598">
        <v>43</v>
      </c>
      <c r="P58" s="604">
        <f t="shared" si="4"/>
        <v>16753.65340896</v>
      </c>
      <c r="Q58" s="658"/>
      <c r="R58" s="668">
        <v>165</v>
      </c>
      <c r="S58" s="643">
        <f t="shared" si="0"/>
        <v>208</v>
      </c>
      <c r="T58" s="722"/>
    </row>
    <row r="59" spans="1:20" ht="12.75">
      <c r="A59" s="50"/>
      <c r="B59" s="51"/>
      <c r="C59" s="51"/>
      <c r="D59" s="179"/>
      <c r="E59" s="201"/>
      <c r="F59" s="181"/>
      <c r="G59" s="202"/>
      <c r="H59" s="182"/>
      <c r="I59" s="174" t="s">
        <v>82</v>
      </c>
      <c r="J59" s="175">
        <v>0</v>
      </c>
      <c r="K59" s="310">
        <v>234.91</v>
      </c>
      <c r="L59" s="310">
        <v>1</v>
      </c>
      <c r="M59" s="310">
        <v>1.04</v>
      </c>
      <c r="N59" s="203">
        <f t="shared" si="3"/>
        <v>0</v>
      </c>
      <c r="O59" s="598">
        <v>0</v>
      </c>
      <c r="P59" s="604">
        <f t="shared" si="4"/>
        <v>0</v>
      </c>
      <c r="Q59" s="658"/>
      <c r="R59" s="668">
        <v>0</v>
      </c>
      <c r="S59" s="643">
        <f t="shared" si="0"/>
        <v>0</v>
      </c>
      <c r="T59" s="722"/>
    </row>
    <row r="60" spans="1:20" ht="12.75">
      <c r="A60" s="50"/>
      <c r="B60" s="51"/>
      <c r="C60" s="51"/>
      <c r="D60" s="179"/>
      <c r="E60" s="201"/>
      <c r="F60" s="181"/>
      <c r="G60" s="202"/>
      <c r="H60" s="182"/>
      <c r="I60" s="174" t="s">
        <v>191</v>
      </c>
      <c r="J60" s="175">
        <v>200</v>
      </c>
      <c r="K60" s="310">
        <v>234.91</v>
      </c>
      <c r="L60" s="310">
        <v>1</v>
      </c>
      <c r="M60" s="310">
        <v>1.04</v>
      </c>
      <c r="N60" s="203">
        <f t="shared" si="3"/>
        <v>48861.28</v>
      </c>
      <c r="O60" s="598">
        <v>23</v>
      </c>
      <c r="P60" s="604">
        <f t="shared" si="4"/>
        <v>5619.047200000001</v>
      </c>
      <c r="Q60" s="658"/>
      <c r="R60" s="668">
        <v>145</v>
      </c>
      <c r="S60" s="643">
        <f t="shared" si="0"/>
        <v>168</v>
      </c>
      <c r="T60" s="722"/>
    </row>
    <row r="61" spans="1:20" ht="12.75">
      <c r="A61" s="50"/>
      <c r="B61" s="51"/>
      <c r="C61" s="51"/>
      <c r="D61" s="179"/>
      <c r="E61" s="201"/>
      <c r="F61" s="181"/>
      <c r="G61" s="202"/>
      <c r="H61" s="182"/>
      <c r="I61" s="174" t="s">
        <v>81</v>
      </c>
      <c r="J61" s="175">
        <v>0</v>
      </c>
      <c r="K61" s="310">
        <v>234.91</v>
      </c>
      <c r="L61" s="310">
        <v>1</v>
      </c>
      <c r="M61" s="310">
        <v>1.04</v>
      </c>
      <c r="N61" s="203">
        <f t="shared" si="3"/>
        <v>0</v>
      </c>
      <c r="O61" s="598">
        <v>0</v>
      </c>
      <c r="P61" s="604">
        <f t="shared" si="4"/>
        <v>0</v>
      </c>
      <c r="Q61" s="658"/>
      <c r="R61" s="668">
        <v>0</v>
      </c>
      <c r="S61" s="643">
        <f t="shared" si="0"/>
        <v>0</v>
      </c>
      <c r="T61" s="722"/>
    </row>
    <row r="62" spans="1:20" ht="12.75">
      <c r="A62" s="50"/>
      <c r="B62" s="51"/>
      <c r="C62" s="51"/>
      <c r="D62" s="179"/>
      <c r="E62" s="201"/>
      <c r="F62" s="181"/>
      <c r="G62" s="202"/>
      <c r="H62" s="182"/>
      <c r="I62" s="174" t="s">
        <v>82</v>
      </c>
      <c r="J62" s="175">
        <v>0</v>
      </c>
      <c r="K62" s="310">
        <v>234.91</v>
      </c>
      <c r="L62" s="310">
        <v>1</v>
      </c>
      <c r="M62" s="310">
        <v>1.04</v>
      </c>
      <c r="N62" s="203">
        <f t="shared" si="3"/>
        <v>0</v>
      </c>
      <c r="O62" s="598">
        <v>0</v>
      </c>
      <c r="P62" s="604">
        <f t="shared" si="4"/>
        <v>0</v>
      </c>
      <c r="Q62" s="658"/>
      <c r="R62" s="668">
        <v>0</v>
      </c>
      <c r="S62" s="643">
        <f t="shared" si="0"/>
        <v>0</v>
      </c>
      <c r="T62" s="722"/>
    </row>
    <row r="63" spans="1:20" ht="12.75">
      <c r="A63" s="50"/>
      <c r="B63" s="51"/>
      <c r="C63" s="51"/>
      <c r="D63" s="179"/>
      <c r="E63" s="201"/>
      <c r="F63" s="181"/>
      <c r="G63" s="202"/>
      <c r="H63" s="182"/>
      <c r="I63" s="174" t="s">
        <v>271</v>
      </c>
      <c r="J63" s="175">
        <v>100</v>
      </c>
      <c r="K63" s="310">
        <v>234.91</v>
      </c>
      <c r="L63" s="310">
        <v>1</v>
      </c>
      <c r="M63" s="310">
        <v>1.04</v>
      </c>
      <c r="N63" s="203">
        <f t="shared" si="3"/>
        <v>24430.64</v>
      </c>
      <c r="O63" s="598">
        <v>22</v>
      </c>
      <c r="P63" s="604">
        <f t="shared" si="4"/>
        <v>5374.7408</v>
      </c>
      <c r="Q63" s="658"/>
      <c r="R63" s="668">
        <v>10</v>
      </c>
      <c r="S63" s="643">
        <f t="shared" si="0"/>
        <v>32</v>
      </c>
      <c r="T63" s="722"/>
    </row>
    <row r="64" spans="1:20" ht="12.75">
      <c r="A64" s="50"/>
      <c r="B64" s="51"/>
      <c r="C64" s="51"/>
      <c r="D64" s="179"/>
      <c r="E64" s="201"/>
      <c r="F64" s="181"/>
      <c r="G64" s="202"/>
      <c r="H64" s="182"/>
      <c r="I64" s="174" t="s">
        <v>83</v>
      </c>
      <c r="J64" s="175">
        <v>0</v>
      </c>
      <c r="K64" s="310">
        <v>234.91</v>
      </c>
      <c r="L64" s="310">
        <v>1</v>
      </c>
      <c r="M64" s="310">
        <v>1.04</v>
      </c>
      <c r="N64" s="203">
        <f t="shared" si="3"/>
        <v>0</v>
      </c>
      <c r="O64" s="598">
        <v>0</v>
      </c>
      <c r="P64" s="604">
        <f t="shared" si="4"/>
        <v>0</v>
      </c>
      <c r="Q64" s="658"/>
      <c r="R64" s="668">
        <v>0</v>
      </c>
      <c r="S64" s="643">
        <f t="shared" si="0"/>
        <v>0</v>
      </c>
      <c r="T64" s="722"/>
    </row>
    <row r="65" spans="1:20" ht="17.25">
      <c r="A65" s="50"/>
      <c r="B65" s="51"/>
      <c r="C65" s="51"/>
      <c r="D65" s="179"/>
      <c r="E65" s="201"/>
      <c r="F65" s="181"/>
      <c r="G65" s="202"/>
      <c r="H65" s="182"/>
      <c r="I65" s="183" t="s">
        <v>163</v>
      </c>
      <c r="J65" s="175">
        <v>300</v>
      </c>
      <c r="K65" s="310">
        <v>234.91</v>
      </c>
      <c r="L65" s="310">
        <v>3.5534</v>
      </c>
      <c r="M65" s="310">
        <v>1.04</v>
      </c>
      <c r="N65" s="203">
        <f t="shared" si="3"/>
        <v>260435.50852799998</v>
      </c>
      <c r="O65" s="598">
        <v>46</v>
      </c>
      <c r="P65" s="604">
        <f t="shared" si="4"/>
        <v>39933.444640960006</v>
      </c>
      <c r="Q65" s="658"/>
      <c r="R65" s="668">
        <v>21</v>
      </c>
      <c r="S65" s="643">
        <f t="shared" si="0"/>
        <v>67</v>
      </c>
      <c r="T65" s="722"/>
    </row>
    <row r="66" spans="1:20" ht="12.75">
      <c r="A66" s="50"/>
      <c r="B66" s="51"/>
      <c r="C66" s="51"/>
      <c r="D66" s="179"/>
      <c r="E66" s="201"/>
      <c r="F66" s="181"/>
      <c r="G66" s="202"/>
      <c r="H66" s="182"/>
      <c r="I66" s="174" t="s">
        <v>192</v>
      </c>
      <c r="J66" s="175">
        <v>39784</v>
      </c>
      <c r="K66" s="310">
        <v>234.91</v>
      </c>
      <c r="L66" s="310">
        <v>0.5845</v>
      </c>
      <c r="M66" s="310">
        <v>1.04</v>
      </c>
      <c r="N66" s="203">
        <f t="shared" si="3"/>
        <v>5681039.4603872</v>
      </c>
      <c r="O66" s="598">
        <v>11017</v>
      </c>
      <c r="P66" s="604">
        <f t="shared" si="4"/>
        <v>1573195.5493436002</v>
      </c>
      <c r="Q66" s="658"/>
      <c r="R66" s="668">
        <v>12644</v>
      </c>
      <c r="S66" s="643">
        <f t="shared" si="0"/>
        <v>23661</v>
      </c>
      <c r="T66" s="722"/>
    </row>
    <row r="67" spans="1:20" ht="12.75">
      <c r="A67" s="50"/>
      <c r="B67" s="51"/>
      <c r="C67" s="51"/>
      <c r="D67" s="179"/>
      <c r="E67" s="201"/>
      <c r="F67" s="181"/>
      <c r="G67" s="202"/>
      <c r="H67" s="182"/>
      <c r="I67" s="174" t="s">
        <v>193</v>
      </c>
      <c r="J67" s="175">
        <v>0</v>
      </c>
      <c r="K67" s="310">
        <v>234.91</v>
      </c>
      <c r="L67" s="310">
        <v>1</v>
      </c>
      <c r="M67" s="310">
        <v>1.04</v>
      </c>
      <c r="N67" s="203">
        <f t="shared" si="3"/>
        <v>0</v>
      </c>
      <c r="O67" s="598">
        <v>0</v>
      </c>
      <c r="P67" s="604">
        <f t="shared" si="4"/>
        <v>0</v>
      </c>
      <c r="Q67" s="658"/>
      <c r="R67" s="668">
        <v>0</v>
      </c>
      <c r="S67" s="643">
        <f aca="true" t="shared" si="5" ref="S67:S130">O67+R67</f>
        <v>0</v>
      </c>
      <c r="T67" s="722"/>
    </row>
    <row r="68" spans="1:20" ht="12.75">
      <c r="A68" s="50"/>
      <c r="B68" s="51"/>
      <c r="C68" s="51"/>
      <c r="D68" s="179"/>
      <c r="E68" s="201"/>
      <c r="F68" s="181"/>
      <c r="G68" s="202"/>
      <c r="H68" s="182"/>
      <c r="I68" s="174" t="s">
        <v>194</v>
      </c>
      <c r="J68" s="175">
        <v>0</v>
      </c>
      <c r="K68" s="310">
        <v>234.91</v>
      </c>
      <c r="L68" s="310">
        <v>1</v>
      </c>
      <c r="M68" s="310">
        <v>1.04</v>
      </c>
      <c r="N68" s="203">
        <f t="shared" si="3"/>
        <v>0</v>
      </c>
      <c r="O68" s="598">
        <v>0</v>
      </c>
      <c r="P68" s="604">
        <f t="shared" si="4"/>
        <v>0</v>
      </c>
      <c r="Q68" s="658"/>
      <c r="R68" s="668">
        <v>0</v>
      </c>
      <c r="S68" s="643">
        <f t="shared" si="5"/>
        <v>0</v>
      </c>
      <c r="T68" s="722"/>
    </row>
    <row r="69" spans="1:20" ht="35.25" customHeight="1">
      <c r="A69" s="50"/>
      <c r="B69" s="51"/>
      <c r="C69" s="51"/>
      <c r="D69" s="179"/>
      <c r="E69" s="201"/>
      <c r="F69" s="181"/>
      <c r="G69" s="202"/>
      <c r="H69" s="182"/>
      <c r="I69" s="183" t="s">
        <v>84</v>
      </c>
      <c r="J69" s="207">
        <v>0</v>
      </c>
      <c r="K69" s="310">
        <v>234.91</v>
      </c>
      <c r="L69" s="310">
        <v>1</v>
      </c>
      <c r="M69" s="310">
        <v>1.04</v>
      </c>
      <c r="N69" s="203">
        <f t="shared" si="3"/>
        <v>0</v>
      </c>
      <c r="O69" s="598">
        <v>0</v>
      </c>
      <c r="P69" s="604">
        <f t="shared" si="4"/>
        <v>0</v>
      </c>
      <c r="Q69" s="658"/>
      <c r="R69" s="668">
        <v>0</v>
      </c>
      <c r="S69" s="643">
        <f t="shared" si="5"/>
        <v>0</v>
      </c>
      <c r="T69" s="722"/>
    </row>
    <row r="70" spans="1:20" ht="12.75">
      <c r="A70" s="50"/>
      <c r="B70" s="51"/>
      <c r="C70" s="51"/>
      <c r="D70" s="179"/>
      <c r="E70" s="201"/>
      <c r="F70" s="181"/>
      <c r="G70" s="202"/>
      <c r="H70" s="182"/>
      <c r="I70" s="174" t="s">
        <v>195</v>
      </c>
      <c r="J70" s="560">
        <v>0</v>
      </c>
      <c r="K70" s="310">
        <v>234.91</v>
      </c>
      <c r="L70" s="310">
        <v>1</v>
      </c>
      <c r="M70" s="310">
        <v>1.04</v>
      </c>
      <c r="N70" s="203">
        <f t="shared" si="3"/>
        <v>0</v>
      </c>
      <c r="O70" s="598">
        <v>0</v>
      </c>
      <c r="P70" s="604">
        <f t="shared" si="4"/>
        <v>0</v>
      </c>
      <c r="Q70" s="658"/>
      <c r="R70" s="668">
        <v>0</v>
      </c>
      <c r="S70" s="643">
        <f t="shared" si="5"/>
        <v>0</v>
      </c>
      <c r="T70" s="722"/>
    </row>
    <row r="71" spans="1:20" ht="12.75">
      <c r="A71" s="50"/>
      <c r="B71" s="51"/>
      <c r="C71" s="51"/>
      <c r="D71" s="179"/>
      <c r="E71" s="201"/>
      <c r="F71" s="181"/>
      <c r="G71" s="202"/>
      <c r="H71" s="182"/>
      <c r="I71" s="174" t="s">
        <v>196</v>
      </c>
      <c r="J71" s="560">
        <v>0</v>
      </c>
      <c r="K71" s="310">
        <v>234.91</v>
      </c>
      <c r="L71" s="310">
        <v>1</v>
      </c>
      <c r="M71" s="310">
        <v>1.04</v>
      </c>
      <c r="N71" s="203">
        <f t="shared" si="3"/>
        <v>0</v>
      </c>
      <c r="O71" s="598">
        <v>0</v>
      </c>
      <c r="P71" s="604">
        <f t="shared" si="4"/>
        <v>0</v>
      </c>
      <c r="Q71" s="658"/>
      <c r="R71" s="668">
        <v>0</v>
      </c>
      <c r="S71" s="643">
        <f t="shared" si="5"/>
        <v>0</v>
      </c>
      <c r="T71" s="722"/>
    </row>
    <row r="72" spans="1:20" ht="12.75">
      <c r="A72" s="50"/>
      <c r="B72" s="51"/>
      <c r="C72" s="51"/>
      <c r="D72" s="179"/>
      <c r="E72" s="201"/>
      <c r="F72" s="181"/>
      <c r="G72" s="202"/>
      <c r="H72" s="182"/>
      <c r="I72" s="174" t="s">
        <v>197</v>
      </c>
      <c r="J72" s="560">
        <v>0</v>
      </c>
      <c r="K72" s="310">
        <v>234.91</v>
      </c>
      <c r="L72" s="310">
        <v>1</v>
      </c>
      <c r="M72" s="310">
        <v>1.04</v>
      </c>
      <c r="N72" s="203">
        <f t="shared" si="3"/>
        <v>0</v>
      </c>
      <c r="O72" s="598">
        <v>0</v>
      </c>
      <c r="P72" s="604">
        <f t="shared" si="4"/>
        <v>0</v>
      </c>
      <c r="Q72" s="658"/>
      <c r="R72" s="668">
        <v>0</v>
      </c>
      <c r="S72" s="643">
        <f t="shared" si="5"/>
        <v>0</v>
      </c>
      <c r="T72" s="722"/>
    </row>
    <row r="73" spans="1:20" ht="12.75">
      <c r="A73" s="50"/>
      <c r="B73" s="51"/>
      <c r="C73" s="51"/>
      <c r="D73" s="179"/>
      <c r="E73" s="201"/>
      <c r="F73" s="181"/>
      <c r="G73" s="202"/>
      <c r="H73" s="182"/>
      <c r="I73" s="174" t="s">
        <v>198</v>
      </c>
      <c r="J73" s="175">
        <v>0</v>
      </c>
      <c r="K73" s="310">
        <v>234.91</v>
      </c>
      <c r="L73" s="310">
        <v>1</v>
      </c>
      <c r="M73" s="310">
        <v>1.04</v>
      </c>
      <c r="N73" s="203">
        <f t="shared" si="3"/>
        <v>0</v>
      </c>
      <c r="O73" s="598">
        <v>0</v>
      </c>
      <c r="P73" s="604">
        <f t="shared" si="4"/>
        <v>0</v>
      </c>
      <c r="Q73" s="658"/>
      <c r="R73" s="668">
        <v>0</v>
      </c>
      <c r="S73" s="643">
        <f t="shared" si="5"/>
        <v>0</v>
      </c>
      <c r="T73" s="722"/>
    </row>
    <row r="74" spans="1:20" ht="12.75">
      <c r="A74" s="50"/>
      <c r="B74" s="51"/>
      <c r="C74" s="51"/>
      <c r="D74" s="179"/>
      <c r="E74" s="201"/>
      <c r="F74" s="181"/>
      <c r="G74" s="202"/>
      <c r="H74" s="182"/>
      <c r="I74" s="174" t="s">
        <v>199</v>
      </c>
      <c r="J74" s="175">
        <v>0</v>
      </c>
      <c r="K74" s="310">
        <v>234.91</v>
      </c>
      <c r="L74" s="310">
        <v>5.5814</v>
      </c>
      <c r="M74" s="310">
        <v>1.04</v>
      </c>
      <c r="N74" s="203">
        <f t="shared" si="3"/>
        <v>0</v>
      </c>
      <c r="O74" s="598">
        <v>0</v>
      </c>
      <c r="P74" s="604">
        <f t="shared" si="4"/>
        <v>0</v>
      </c>
      <c r="Q74" s="658"/>
      <c r="R74" s="668">
        <v>0</v>
      </c>
      <c r="S74" s="643">
        <f t="shared" si="5"/>
        <v>0</v>
      </c>
      <c r="T74" s="722"/>
    </row>
    <row r="75" spans="1:20" ht="12.75">
      <c r="A75" s="50"/>
      <c r="B75" s="51"/>
      <c r="C75" s="51"/>
      <c r="D75" s="179"/>
      <c r="E75" s="201"/>
      <c r="F75" s="181"/>
      <c r="G75" s="202"/>
      <c r="H75" s="182"/>
      <c r="I75" s="174" t="s">
        <v>200</v>
      </c>
      <c r="J75" s="175">
        <v>385</v>
      </c>
      <c r="K75" s="310">
        <v>234.91</v>
      </c>
      <c r="L75" s="310">
        <v>9.6655</v>
      </c>
      <c r="M75" s="310">
        <v>1.04</v>
      </c>
      <c r="N75" s="203">
        <f t="shared" si="3"/>
        <v>909117.251042</v>
      </c>
      <c r="O75" s="598">
        <v>34</v>
      </c>
      <c r="P75" s="604">
        <f t="shared" si="4"/>
        <v>80285.6793128</v>
      </c>
      <c r="Q75" s="658"/>
      <c r="R75" s="668">
        <v>21</v>
      </c>
      <c r="S75" s="643">
        <f t="shared" si="5"/>
        <v>55</v>
      </c>
      <c r="T75" s="722"/>
    </row>
    <row r="76" spans="1:20" ht="12.75">
      <c r="A76" s="50"/>
      <c r="B76" s="51"/>
      <c r="C76" s="51"/>
      <c r="D76" s="179"/>
      <c r="E76" s="201"/>
      <c r="F76" s="181"/>
      <c r="G76" s="202"/>
      <c r="H76" s="182"/>
      <c r="I76" s="174" t="s">
        <v>201</v>
      </c>
      <c r="J76" s="175">
        <v>0</v>
      </c>
      <c r="K76" s="310">
        <v>234.91</v>
      </c>
      <c r="L76" s="310">
        <v>1.83</v>
      </c>
      <c r="M76" s="310">
        <v>1.04</v>
      </c>
      <c r="N76" s="203">
        <f t="shared" si="3"/>
        <v>0</v>
      </c>
      <c r="O76" s="598">
        <v>0</v>
      </c>
      <c r="P76" s="604">
        <f t="shared" si="4"/>
        <v>0</v>
      </c>
      <c r="Q76" s="658"/>
      <c r="R76" s="668">
        <v>0</v>
      </c>
      <c r="S76" s="643">
        <f t="shared" si="5"/>
        <v>0</v>
      </c>
      <c r="T76" s="722"/>
    </row>
    <row r="77" spans="1:20" ht="12.75">
      <c r="A77" s="50"/>
      <c r="B77" s="51"/>
      <c r="C77" s="51"/>
      <c r="D77" s="179"/>
      <c r="E77" s="201"/>
      <c r="F77" s="181"/>
      <c r="G77" s="202"/>
      <c r="H77" s="182"/>
      <c r="I77" s="174" t="s">
        <v>85</v>
      </c>
      <c r="J77" s="175">
        <v>0</v>
      </c>
      <c r="K77" s="310">
        <v>234.91</v>
      </c>
      <c r="L77" s="310">
        <v>2.2829</v>
      </c>
      <c r="M77" s="310">
        <v>1.04</v>
      </c>
      <c r="N77" s="203">
        <f t="shared" si="3"/>
        <v>0</v>
      </c>
      <c r="O77" s="598">
        <v>0</v>
      </c>
      <c r="P77" s="604">
        <f t="shared" si="4"/>
        <v>0</v>
      </c>
      <c r="Q77" s="658"/>
      <c r="R77" s="668">
        <v>0</v>
      </c>
      <c r="S77" s="643">
        <f t="shared" si="5"/>
        <v>0</v>
      </c>
      <c r="T77" s="722"/>
    </row>
    <row r="78" spans="1:20" ht="12.75">
      <c r="A78" s="50"/>
      <c r="B78" s="51"/>
      <c r="C78" s="51"/>
      <c r="D78" s="179"/>
      <c r="E78" s="201"/>
      <c r="F78" s="181"/>
      <c r="G78" s="202"/>
      <c r="H78" s="182"/>
      <c r="I78" s="174" t="s">
        <v>86</v>
      </c>
      <c r="J78" s="175">
        <v>0</v>
      </c>
      <c r="K78" s="310">
        <v>234.91</v>
      </c>
      <c r="L78" s="310">
        <v>1</v>
      </c>
      <c r="M78" s="310">
        <v>1.04</v>
      </c>
      <c r="N78" s="203">
        <f t="shared" si="3"/>
        <v>0</v>
      </c>
      <c r="O78" s="598">
        <v>0</v>
      </c>
      <c r="P78" s="604">
        <f t="shared" si="4"/>
        <v>0</v>
      </c>
      <c r="Q78" s="658"/>
      <c r="R78" s="668">
        <v>0</v>
      </c>
      <c r="S78" s="643">
        <f t="shared" si="5"/>
        <v>0</v>
      </c>
      <c r="T78" s="722"/>
    </row>
    <row r="79" spans="1:20" ht="12.75">
      <c r="A79" s="50"/>
      <c r="B79" s="51"/>
      <c r="C79" s="51"/>
      <c r="D79" s="179"/>
      <c r="E79" s="201"/>
      <c r="F79" s="181"/>
      <c r="G79" s="202"/>
      <c r="H79" s="182"/>
      <c r="I79" s="174" t="s">
        <v>202</v>
      </c>
      <c r="J79" s="742">
        <v>2034</v>
      </c>
      <c r="K79" s="310">
        <v>234.91</v>
      </c>
      <c r="L79" s="310">
        <v>0.3585</v>
      </c>
      <c r="M79" s="310">
        <v>1.04</v>
      </c>
      <c r="N79" s="203">
        <f t="shared" si="3"/>
        <v>178145.5395096</v>
      </c>
      <c r="O79" s="598">
        <v>607</v>
      </c>
      <c r="P79" s="604">
        <f t="shared" si="4"/>
        <v>53163.3935508</v>
      </c>
      <c r="Q79" s="658"/>
      <c r="R79" s="668">
        <v>1075</v>
      </c>
      <c r="S79" s="643">
        <f t="shared" si="5"/>
        <v>1682</v>
      </c>
      <c r="T79" s="722"/>
    </row>
    <row r="80" spans="1:20" ht="12.75">
      <c r="A80" s="50"/>
      <c r="B80" s="51"/>
      <c r="C80" s="51"/>
      <c r="D80" s="179"/>
      <c r="E80" s="201"/>
      <c r="F80" s="181"/>
      <c r="G80" s="202"/>
      <c r="H80" s="182"/>
      <c r="I80" s="174" t="s">
        <v>203</v>
      </c>
      <c r="J80" s="175">
        <v>1015</v>
      </c>
      <c r="K80" s="310">
        <v>234.91</v>
      </c>
      <c r="L80" s="310">
        <v>0.6705</v>
      </c>
      <c r="M80" s="310">
        <v>1.04</v>
      </c>
      <c r="N80" s="203">
        <f t="shared" si="3"/>
        <v>166264.552818</v>
      </c>
      <c r="O80" s="598">
        <v>604</v>
      </c>
      <c r="P80" s="604">
        <f t="shared" si="4"/>
        <v>98939.69448479998</v>
      </c>
      <c r="Q80" s="658"/>
      <c r="R80" s="668">
        <v>232</v>
      </c>
      <c r="S80" s="643">
        <f t="shared" si="5"/>
        <v>836</v>
      </c>
      <c r="T80" s="722"/>
    </row>
    <row r="81" spans="1:20" ht="12.75">
      <c r="A81" s="50"/>
      <c r="B81" s="51"/>
      <c r="C81" s="51"/>
      <c r="D81" s="179"/>
      <c r="E81" s="201"/>
      <c r="F81" s="181"/>
      <c r="G81" s="202"/>
      <c r="H81" s="182"/>
      <c r="I81" s="174" t="s">
        <v>204</v>
      </c>
      <c r="J81" s="175">
        <v>1017</v>
      </c>
      <c r="K81" s="310">
        <v>234.91</v>
      </c>
      <c r="L81" s="310">
        <v>0.6653</v>
      </c>
      <c r="M81" s="310">
        <v>1.04</v>
      </c>
      <c r="N81" s="203">
        <f t="shared" si="3"/>
        <v>165300.17773464</v>
      </c>
      <c r="O81" s="598">
        <v>602</v>
      </c>
      <c r="P81" s="604">
        <f t="shared" si="4"/>
        <v>97847.30284784</v>
      </c>
      <c r="Q81" s="658"/>
      <c r="R81" s="668">
        <v>234</v>
      </c>
      <c r="S81" s="643">
        <f t="shared" si="5"/>
        <v>836</v>
      </c>
      <c r="T81" s="722"/>
    </row>
    <row r="82" spans="1:20" ht="12.75">
      <c r="A82" s="50"/>
      <c r="B82" s="51"/>
      <c r="C82" s="51"/>
      <c r="D82" s="179"/>
      <c r="E82" s="201"/>
      <c r="F82" s="181"/>
      <c r="G82" s="202"/>
      <c r="H82" s="182"/>
      <c r="I82" s="174" t="s">
        <v>205</v>
      </c>
      <c r="J82" s="175">
        <v>0</v>
      </c>
      <c r="K82" s="310">
        <v>234.91</v>
      </c>
      <c r="L82" s="310">
        <v>1</v>
      </c>
      <c r="M82" s="310">
        <v>1.04</v>
      </c>
      <c r="N82" s="203">
        <f t="shared" si="3"/>
        <v>0</v>
      </c>
      <c r="O82" s="598">
        <v>0</v>
      </c>
      <c r="P82" s="604">
        <f t="shared" si="4"/>
        <v>0</v>
      </c>
      <c r="Q82" s="658"/>
      <c r="R82" s="668">
        <v>0</v>
      </c>
      <c r="S82" s="643">
        <f t="shared" si="5"/>
        <v>0</v>
      </c>
      <c r="T82" s="722"/>
    </row>
    <row r="83" spans="1:20" ht="12.75">
      <c r="A83" s="50"/>
      <c r="B83" s="51"/>
      <c r="C83" s="51"/>
      <c r="D83" s="179"/>
      <c r="E83" s="201"/>
      <c r="F83" s="181"/>
      <c r="G83" s="202"/>
      <c r="H83" s="182"/>
      <c r="I83" s="174" t="s">
        <v>87</v>
      </c>
      <c r="J83" s="175">
        <v>150</v>
      </c>
      <c r="K83" s="310">
        <v>234.91</v>
      </c>
      <c r="L83" s="310">
        <v>1.8092</v>
      </c>
      <c r="M83" s="310">
        <v>1.04</v>
      </c>
      <c r="N83" s="203">
        <f t="shared" si="3"/>
        <v>66299.870832</v>
      </c>
      <c r="O83" s="598">
        <v>10</v>
      </c>
      <c r="P83" s="604">
        <f t="shared" si="4"/>
        <v>4419.9913888</v>
      </c>
      <c r="Q83" s="658"/>
      <c r="R83" s="668">
        <v>90</v>
      </c>
      <c r="S83" s="643">
        <f t="shared" si="5"/>
        <v>100</v>
      </c>
      <c r="T83" s="722"/>
    </row>
    <row r="84" spans="1:20" ht="12.75">
      <c r="A84" s="50"/>
      <c r="B84" s="51"/>
      <c r="C84" s="51"/>
      <c r="D84" s="179"/>
      <c r="E84" s="201"/>
      <c r="F84" s="181"/>
      <c r="G84" s="202"/>
      <c r="H84" s="182"/>
      <c r="I84" s="174" t="s">
        <v>86</v>
      </c>
      <c r="J84" s="175">
        <v>350</v>
      </c>
      <c r="K84" s="310">
        <v>234.91</v>
      </c>
      <c r="L84" s="310">
        <v>10.779</v>
      </c>
      <c r="M84" s="310">
        <v>1.04</v>
      </c>
      <c r="N84" s="203">
        <f t="shared" si="3"/>
        <v>921682.53996</v>
      </c>
      <c r="O84" s="598">
        <v>16</v>
      </c>
      <c r="P84" s="604">
        <f t="shared" si="4"/>
        <v>42134.0589696</v>
      </c>
      <c r="Q84" s="658"/>
      <c r="R84" s="668">
        <v>52</v>
      </c>
      <c r="S84" s="643">
        <f t="shared" si="5"/>
        <v>68</v>
      </c>
      <c r="T84" s="722"/>
    </row>
    <row r="85" spans="1:20" ht="12.75">
      <c r="A85" s="50"/>
      <c r="B85" s="51"/>
      <c r="C85" s="51"/>
      <c r="D85" s="179"/>
      <c r="E85" s="201"/>
      <c r="F85" s="181"/>
      <c r="G85" s="202"/>
      <c r="H85" s="182"/>
      <c r="I85" s="174" t="s">
        <v>88</v>
      </c>
      <c r="J85" s="175">
        <v>100</v>
      </c>
      <c r="K85" s="310">
        <v>234.91</v>
      </c>
      <c r="L85" s="310">
        <v>8.8453</v>
      </c>
      <c r="M85" s="310">
        <v>1.04</v>
      </c>
      <c r="N85" s="203">
        <f t="shared" si="3"/>
        <v>216096.339992</v>
      </c>
      <c r="O85" s="598">
        <v>0</v>
      </c>
      <c r="P85" s="604">
        <f t="shared" si="4"/>
        <v>0</v>
      </c>
      <c r="Q85" s="658"/>
      <c r="R85" s="668">
        <v>42</v>
      </c>
      <c r="S85" s="643">
        <f t="shared" si="5"/>
        <v>42</v>
      </c>
      <c r="T85" s="722"/>
    </row>
    <row r="86" spans="1:20" ht="12.75">
      <c r="A86" s="50"/>
      <c r="B86" s="51"/>
      <c r="C86" s="51"/>
      <c r="D86" s="179"/>
      <c r="E86" s="201"/>
      <c r="F86" s="181"/>
      <c r="G86" s="202"/>
      <c r="H86" s="182"/>
      <c r="I86" s="174" t="s">
        <v>206</v>
      </c>
      <c r="J86" s="175">
        <v>200</v>
      </c>
      <c r="K86" s="310">
        <v>234.91</v>
      </c>
      <c r="L86" s="310">
        <v>2.1659</v>
      </c>
      <c r="M86" s="310">
        <v>1.04</v>
      </c>
      <c r="N86" s="203">
        <f t="shared" si="3"/>
        <v>105828.64635200001</v>
      </c>
      <c r="O86" s="598">
        <v>0</v>
      </c>
      <c r="P86" s="604">
        <f t="shared" si="4"/>
        <v>0</v>
      </c>
      <c r="Q86" s="658"/>
      <c r="R86" s="668">
        <v>30</v>
      </c>
      <c r="S86" s="643">
        <f t="shared" si="5"/>
        <v>30</v>
      </c>
      <c r="T86" s="722"/>
    </row>
    <row r="87" spans="1:20" ht="27" customHeight="1">
      <c r="A87" s="50"/>
      <c r="B87" s="51"/>
      <c r="C87" s="51"/>
      <c r="D87" s="179"/>
      <c r="E87" s="201"/>
      <c r="F87" s="181"/>
      <c r="G87" s="202"/>
      <c r="H87" s="182"/>
      <c r="I87" s="183" t="s">
        <v>328</v>
      </c>
      <c r="J87" s="175">
        <v>30</v>
      </c>
      <c r="K87" s="310">
        <v>234.91</v>
      </c>
      <c r="L87" s="310">
        <v>4.0229</v>
      </c>
      <c r="M87" s="310">
        <v>1.04</v>
      </c>
      <c r="N87" s="203">
        <f t="shared" si="3"/>
        <v>29484.606496800003</v>
      </c>
      <c r="O87" s="598">
        <v>9</v>
      </c>
      <c r="P87" s="604">
        <f t="shared" si="4"/>
        <v>8845.38194904</v>
      </c>
      <c r="Q87" s="658"/>
      <c r="R87" s="668">
        <v>7</v>
      </c>
      <c r="S87" s="643">
        <f t="shared" si="5"/>
        <v>16</v>
      </c>
      <c r="T87" s="722"/>
    </row>
    <row r="88" spans="1:20" ht="19.5" customHeight="1">
      <c r="A88" s="50"/>
      <c r="B88" s="51"/>
      <c r="C88" s="51"/>
      <c r="D88" s="179"/>
      <c r="E88" s="201"/>
      <c r="F88" s="181"/>
      <c r="G88" s="202"/>
      <c r="H88" s="182"/>
      <c r="I88" s="183" t="s">
        <v>90</v>
      </c>
      <c r="J88" s="175">
        <v>42</v>
      </c>
      <c r="K88" s="310">
        <v>234.91</v>
      </c>
      <c r="L88" s="310">
        <v>1</v>
      </c>
      <c r="M88" s="310">
        <v>1.04</v>
      </c>
      <c r="N88" s="203">
        <f t="shared" si="3"/>
        <v>10260.8688</v>
      </c>
      <c r="O88" s="598">
        <v>0</v>
      </c>
      <c r="P88" s="604">
        <f t="shared" si="4"/>
        <v>0</v>
      </c>
      <c r="Q88" s="658"/>
      <c r="R88" s="668">
        <v>10</v>
      </c>
      <c r="S88" s="643">
        <f t="shared" si="5"/>
        <v>10</v>
      </c>
      <c r="T88" s="722"/>
    </row>
    <row r="89" spans="1:20" ht="21" customHeight="1">
      <c r="A89" s="50"/>
      <c r="B89" s="51"/>
      <c r="C89" s="51"/>
      <c r="D89" s="179"/>
      <c r="E89" s="201"/>
      <c r="F89" s="181"/>
      <c r="G89" s="202"/>
      <c r="H89" s="182"/>
      <c r="I89" s="183" t="s">
        <v>91</v>
      </c>
      <c r="J89" s="175">
        <v>42</v>
      </c>
      <c r="K89" s="310">
        <v>234.91</v>
      </c>
      <c r="L89" s="310">
        <v>1</v>
      </c>
      <c r="M89" s="310">
        <v>1.04</v>
      </c>
      <c r="N89" s="203">
        <f t="shared" si="3"/>
        <v>10260.8688</v>
      </c>
      <c r="O89" s="598">
        <v>0</v>
      </c>
      <c r="P89" s="604">
        <f t="shared" si="4"/>
        <v>0</v>
      </c>
      <c r="Q89" s="658"/>
      <c r="R89" s="668">
        <v>10</v>
      </c>
      <c r="S89" s="643">
        <f t="shared" si="5"/>
        <v>10</v>
      </c>
      <c r="T89" s="722"/>
    </row>
    <row r="90" spans="1:20" ht="12.75">
      <c r="A90" s="50"/>
      <c r="B90" s="51"/>
      <c r="C90" s="51"/>
      <c r="D90" s="179"/>
      <c r="E90" s="201"/>
      <c r="F90" s="181"/>
      <c r="G90" s="202"/>
      <c r="H90" s="182"/>
      <c r="I90" s="174" t="s">
        <v>92</v>
      </c>
      <c r="J90" s="175">
        <v>197</v>
      </c>
      <c r="K90" s="310">
        <v>234.91</v>
      </c>
      <c r="L90" s="310">
        <v>1</v>
      </c>
      <c r="M90" s="310">
        <v>1.04</v>
      </c>
      <c r="N90" s="203">
        <f t="shared" si="3"/>
        <v>48128.360799999995</v>
      </c>
      <c r="O90" s="598">
        <v>20</v>
      </c>
      <c r="P90" s="604">
        <f t="shared" si="4"/>
        <v>4886.128</v>
      </c>
      <c r="Q90" s="658"/>
      <c r="R90" s="668">
        <v>36</v>
      </c>
      <c r="S90" s="643">
        <f t="shared" si="5"/>
        <v>56</v>
      </c>
      <c r="T90" s="722"/>
    </row>
    <row r="91" spans="1:20" ht="12.75">
      <c r="A91" s="50"/>
      <c r="B91" s="51"/>
      <c r="C91" s="51"/>
      <c r="D91" s="179"/>
      <c r="E91" s="201"/>
      <c r="F91" s="181"/>
      <c r="G91" s="202"/>
      <c r="H91" s="182"/>
      <c r="I91" s="174" t="s">
        <v>93</v>
      </c>
      <c r="J91" s="175">
        <v>197</v>
      </c>
      <c r="K91" s="310">
        <v>234.91</v>
      </c>
      <c r="L91" s="310">
        <v>1</v>
      </c>
      <c r="M91" s="310">
        <v>1.04</v>
      </c>
      <c r="N91" s="203">
        <f t="shared" si="3"/>
        <v>48128.360799999995</v>
      </c>
      <c r="O91" s="598">
        <v>20</v>
      </c>
      <c r="P91" s="604">
        <f t="shared" si="4"/>
        <v>4886.128</v>
      </c>
      <c r="Q91" s="658"/>
      <c r="R91" s="668">
        <v>36</v>
      </c>
      <c r="S91" s="643">
        <f t="shared" si="5"/>
        <v>56</v>
      </c>
      <c r="T91" s="722"/>
    </row>
    <row r="92" spans="1:20" ht="12.75">
      <c r="A92" s="50"/>
      <c r="B92" s="51"/>
      <c r="C92" s="51"/>
      <c r="D92" s="179"/>
      <c r="E92" s="201"/>
      <c r="F92" s="181"/>
      <c r="G92" s="202"/>
      <c r="H92" s="182"/>
      <c r="I92" s="174" t="s">
        <v>94</v>
      </c>
      <c r="J92" s="175">
        <v>197</v>
      </c>
      <c r="K92" s="310">
        <v>234.91</v>
      </c>
      <c r="L92" s="310">
        <v>1</v>
      </c>
      <c r="M92" s="310">
        <v>1.04</v>
      </c>
      <c r="N92" s="203">
        <f t="shared" si="3"/>
        <v>48128.360799999995</v>
      </c>
      <c r="O92" s="598">
        <v>20</v>
      </c>
      <c r="P92" s="604">
        <f t="shared" si="4"/>
        <v>4886.128</v>
      </c>
      <c r="Q92" s="658"/>
      <c r="R92" s="668">
        <v>36</v>
      </c>
      <c r="S92" s="643">
        <f t="shared" si="5"/>
        <v>56</v>
      </c>
      <c r="T92" s="722"/>
    </row>
    <row r="93" spans="1:20" ht="12.75">
      <c r="A93" s="50"/>
      <c r="B93" s="51"/>
      <c r="C93" s="51"/>
      <c r="D93" s="179"/>
      <c r="E93" s="201"/>
      <c r="F93" s="181"/>
      <c r="G93" s="202"/>
      <c r="H93" s="182"/>
      <c r="I93" s="174" t="s">
        <v>95</v>
      </c>
      <c r="J93" s="175">
        <v>42</v>
      </c>
      <c r="K93" s="310">
        <v>234.91</v>
      </c>
      <c r="L93" s="310">
        <v>1</v>
      </c>
      <c r="M93" s="310">
        <v>1.04</v>
      </c>
      <c r="N93" s="203">
        <f t="shared" si="3"/>
        <v>10260.8688</v>
      </c>
      <c r="O93" s="598">
        <v>2</v>
      </c>
      <c r="P93" s="604">
        <f t="shared" si="4"/>
        <v>488.6128</v>
      </c>
      <c r="Q93" s="658"/>
      <c r="R93" s="668">
        <v>11</v>
      </c>
      <c r="S93" s="643">
        <f t="shared" si="5"/>
        <v>13</v>
      </c>
      <c r="T93" s="722"/>
    </row>
    <row r="94" spans="1:20" ht="12.75">
      <c r="A94" s="50"/>
      <c r="B94" s="51"/>
      <c r="C94" s="51"/>
      <c r="D94" s="179"/>
      <c r="E94" s="201"/>
      <c r="F94" s="181"/>
      <c r="G94" s="202"/>
      <c r="H94" s="182"/>
      <c r="I94" s="174" t="s">
        <v>96</v>
      </c>
      <c r="J94" s="175">
        <v>197</v>
      </c>
      <c r="K94" s="310">
        <v>234.91</v>
      </c>
      <c r="L94" s="310">
        <v>1</v>
      </c>
      <c r="M94" s="310">
        <v>1.04</v>
      </c>
      <c r="N94" s="203">
        <f t="shared" si="3"/>
        <v>48128.360799999995</v>
      </c>
      <c r="O94" s="598">
        <v>20</v>
      </c>
      <c r="P94" s="604">
        <f t="shared" si="4"/>
        <v>4886.128</v>
      </c>
      <c r="Q94" s="658"/>
      <c r="R94" s="668">
        <v>36</v>
      </c>
      <c r="S94" s="643">
        <f t="shared" si="5"/>
        <v>56</v>
      </c>
      <c r="T94" s="722"/>
    </row>
    <row r="95" spans="1:20" ht="19.5" customHeight="1">
      <c r="A95" s="50"/>
      <c r="B95" s="51"/>
      <c r="C95" s="51"/>
      <c r="D95" s="179"/>
      <c r="E95" s="201"/>
      <c r="F95" s="181"/>
      <c r="G95" s="202"/>
      <c r="H95" s="182"/>
      <c r="I95" s="183" t="s">
        <v>98</v>
      </c>
      <c r="J95" s="175">
        <v>5550</v>
      </c>
      <c r="K95" s="310">
        <v>234.91</v>
      </c>
      <c r="L95" s="310">
        <v>0.4768</v>
      </c>
      <c r="M95" s="310">
        <v>1.04</v>
      </c>
      <c r="N95" s="203">
        <f t="shared" si="3"/>
        <v>646493.3679360001</v>
      </c>
      <c r="O95" s="598">
        <v>407</v>
      </c>
      <c r="P95" s="604">
        <f t="shared" si="4"/>
        <v>47409.51364864</v>
      </c>
      <c r="Q95" s="658"/>
      <c r="R95" s="668">
        <v>1036</v>
      </c>
      <c r="S95" s="643">
        <f t="shared" si="5"/>
        <v>1443</v>
      </c>
      <c r="T95" s="722"/>
    </row>
    <row r="96" spans="1:20" ht="23.25" customHeight="1">
      <c r="A96" s="50"/>
      <c r="B96" s="51"/>
      <c r="C96" s="51"/>
      <c r="D96" s="179"/>
      <c r="E96" s="201"/>
      <c r="F96" s="181"/>
      <c r="G96" s="202"/>
      <c r="H96" s="182"/>
      <c r="I96" s="183" t="s">
        <v>99</v>
      </c>
      <c r="J96" s="175">
        <v>4425</v>
      </c>
      <c r="K96" s="310">
        <v>234.91</v>
      </c>
      <c r="L96" s="310">
        <v>0.4768</v>
      </c>
      <c r="M96" s="310">
        <v>1.04</v>
      </c>
      <c r="N96" s="203">
        <f t="shared" si="3"/>
        <v>515447.41497600003</v>
      </c>
      <c r="O96" s="598">
        <v>407</v>
      </c>
      <c r="P96" s="604">
        <f t="shared" si="4"/>
        <v>47409.51364864</v>
      </c>
      <c r="Q96" s="658"/>
      <c r="R96" s="668">
        <v>1004</v>
      </c>
      <c r="S96" s="643">
        <f t="shared" si="5"/>
        <v>1411</v>
      </c>
      <c r="T96" s="722"/>
    </row>
    <row r="97" spans="1:20" ht="24" customHeight="1">
      <c r="A97" s="50"/>
      <c r="B97" s="51"/>
      <c r="C97" s="51"/>
      <c r="D97" s="179"/>
      <c r="E97" s="201"/>
      <c r="F97" s="181"/>
      <c r="G97" s="202"/>
      <c r="H97" s="182"/>
      <c r="I97" s="183" t="s">
        <v>100</v>
      </c>
      <c r="J97" s="175">
        <v>4625</v>
      </c>
      <c r="K97" s="310">
        <v>234.91</v>
      </c>
      <c r="L97" s="310">
        <v>0.4768</v>
      </c>
      <c r="M97" s="310">
        <v>1.04</v>
      </c>
      <c r="N97" s="203">
        <f t="shared" si="3"/>
        <v>538744.47328</v>
      </c>
      <c r="O97" s="598">
        <v>407</v>
      </c>
      <c r="P97" s="604">
        <f t="shared" si="4"/>
        <v>47409.51364864</v>
      </c>
      <c r="Q97" s="658"/>
      <c r="R97" s="668">
        <v>1006</v>
      </c>
      <c r="S97" s="643">
        <f t="shared" si="5"/>
        <v>1413</v>
      </c>
      <c r="T97" s="722"/>
    </row>
    <row r="98" spans="1:20" ht="24" customHeight="1">
      <c r="A98" s="50"/>
      <c r="B98" s="51"/>
      <c r="C98" s="51"/>
      <c r="D98" s="179"/>
      <c r="E98" s="201"/>
      <c r="F98" s="181"/>
      <c r="G98" s="202"/>
      <c r="H98" s="182"/>
      <c r="I98" s="183" t="s">
        <v>97</v>
      </c>
      <c r="J98" s="175">
        <v>870</v>
      </c>
      <c r="K98" s="310">
        <v>234.91</v>
      </c>
      <c r="L98" s="310">
        <v>1</v>
      </c>
      <c r="M98" s="310">
        <v>1.04</v>
      </c>
      <c r="N98" s="203">
        <f t="shared" si="3"/>
        <v>212546.568</v>
      </c>
      <c r="O98" s="598">
        <v>99</v>
      </c>
      <c r="P98" s="604">
        <f t="shared" si="4"/>
        <v>24186.3336</v>
      </c>
      <c r="Q98" s="658"/>
      <c r="R98" s="668">
        <v>150</v>
      </c>
      <c r="S98" s="643">
        <f t="shared" si="5"/>
        <v>249</v>
      </c>
      <c r="T98" s="722"/>
    </row>
    <row r="99" spans="1:20" ht="13.5" customHeight="1">
      <c r="A99" s="534"/>
      <c r="B99" s="98"/>
      <c r="C99" s="98"/>
      <c r="D99" s="179"/>
      <c r="E99" s="201"/>
      <c r="F99" s="181"/>
      <c r="G99" s="202"/>
      <c r="H99" s="182"/>
      <c r="I99" s="540"/>
      <c r="J99" s="175"/>
      <c r="K99" s="310"/>
      <c r="L99" s="310"/>
      <c r="M99" s="310"/>
      <c r="N99" s="203">
        <f t="shared" si="3"/>
        <v>0</v>
      </c>
      <c r="O99" s="598">
        <v>0</v>
      </c>
      <c r="P99" s="604">
        <f t="shared" si="4"/>
        <v>0</v>
      </c>
      <c r="Q99" s="658"/>
      <c r="R99" s="668">
        <v>0</v>
      </c>
      <c r="S99" s="643">
        <f t="shared" si="5"/>
        <v>0</v>
      </c>
      <c r="T99" s="722"/>
    </row>
    <row r="100" spans="1:20" ht="12" customHeight="1">
      <c r="A100" s="534"/>
      <c r="B100" s="98"/>
      <c r="C100" s="98"/>
      <c r="D100" s="179"/>
      <c r="E100" s="201"/>
      <c r="F100" s="181"/>
      <c r="G100" s="202"/>
      <c r="H100" s="182"/>
      <c r="I100" s="540"/>
      <c r="J100" s="175"/>
      <c r="K100" s="310"/>
      <c r="L100" s="310"/>
      <c r="M100" s="310"/>
      <c r="N100" s="203">
        <f t="shared" si="3"/>
        <v>0</v>
      </c>
      <c r="O100" s="598">
        <v>0</v>
      </c>
      <c r="P100" s="604">
        <f t="shared" si="4"/>
        <v>0</v>
      </c>
      <c r="Q100" s="658"/>
      <c r="R100" s="668">
        <v>0</v>
      </c>
      <c r="S100" s="643">
        <f t="shared" si="5"/>
        <v>0</v>
      </c>
      <c r="T100" s="722"/>
    </row>
    <row r="101" spans="1:20" ht="12.75" customHeight="1">
      <c r="A101" s="534"/>
      <c r="B101" s="98"/>
      <c r="C101" s="98"/>
      <c r="D101" s="179"/>
      <c r="E101" s="201"/>
      <c r="F101" s="181"/>
      <c r="G101" s="202"/>
      <c r="H101" s="182"/>
      <c r="I101" s="540"/>
      <c r="J101" s="175"/>
      <c r="K101" s="310"/>
      <c r="L101" s="310"/>
      <c r="M101" s="310"/>
      <c r="N101" s="203">
        <f t="shared" si="3"/>
        <v>0</v>
      </c>
      <c r="O101" s="598">
        <v>0</v>
      </c>
      <c r="P101" s="604">
        <f t="shared" si="4"/>
        <v>0</v>
      </c>
      <c r="Q101" s="658"/>
      <c r="R101" s="668">
        <v>0</v>
      </c>
      <c r="S101" s="643">
        <f t="shared" si="5"/>
        <v>0</v>
      </c>
      <c r="T101" s="722"/>
    </row>
    <row r="102" spans="1:20" ht="14.25" customHeight="1" thickBot="1">
      <c r="A102" s="534"/>
      <c r="B102" s="98"/>
      <c r="C102" s="98"/>
      <c r="D102" s="213"/>
      <c r="E102" s="224"/>
      <c r="F102" s="215"/>
      <c r="G102" s="225"/>
      <c r="H102" s="216"/>
      <c r="I102" s="540"/>
      <c r="J102" s="175"/>
      <c r="K102" s="310"/>
      <c r="L102" s="310"/>
      <c r="M102" s="310"/>
      <c r="N102" s="203">
        <f t="shared" si="3"/>
        <v>0</v>
      </c>
      <c r="O102" s="598">
        <v>0</v>
      </c>
      <c r="P102" s="604">
        <f t="shared" si="4"/>
        <v>0</v>
      </c>
      <c r="Q102" s="658"/>
      <c r="R102" s="668">
        <v>0</v>
      </c>
      <c r="S102" s="643">
        <f t="shared" si="5"/>
        <v>0</v>
      </c>
      <c r="T102" s="722"/>
    </row>
    <row r="103" spans="1:20" ht="116.25" thickBot="1">
      <c r="A103" s="78" t="s">
        <v>0</v>
      </c>
      <c r="B103" s="79" t="s">
        <v>5</v>
      </c>
      <c r="C103" s="79" t="s">
        <v>3</v>
      </c>
      <c r="D103" s="110" t="s">
        <v>165</v>
      </c>
      <c r="E103" s="81" t="s">
        <v>102</v>
      </c>
      <c r="F103" s="82" t="s">
        <v>30</v>
      </c>
      <c r="G103" s="109" t="s">
        <v>170</v>
      </c>
      <c r="H103" s="83" t="s">
        <v>101</v>
      </c>
      <c r="I103" s="14"/>
      <c r="J103" s="29">
        <f>J104+J105+J106+J107+J108+J109+J110+J111+J112+J113+J115+J117+J118+J119+J120+J121+J122+J123+J124+J125+J127+J128+J129+J126+J116+J114</f>
        <v>44447</v>
      </c>
      <c r="K103" s="13"/>
      <c r="L103" s="335"/>
      <c r="M103" s="335"/>
      <c r="N103" s="38">
        <f>N104+N105+N106+N107+N108+N109+N110+N111+N112+N113+N115+N117+N118+N119+N120+N121+N122+N123+N124+N125+N127+N128+N129+N116+N114+N126</f>
        <v>1704354.2817600002</v>
      </c>
      <c r="O103" s="254">
        <f>O104+O105+O106+O107+O108+O109+O110+O111+O112+O113+O115+O117+O118+O119+O120+O121+O122+O123+O124+O125+O127+O128+O129+O126+O116+O114</f>
        <v>10330</v>
      </c>
      <c r="P103" s="38">
        <f>P104+P105+P106+P107+P108+P109+P110+P111+P112+P113+P115+P117+P118+P119+P120+P121+P122+P123+P124+P125+P127+P128+P129+P126+P116+P114</f>
        <v>411571.992</v>
      </c>
      <c r="Q103" s="656">
        <f>O103*100/J103</f>
        <v>23.241163633091098</v>
      </c>
      <c r="R103" s="618">
        <f>R104+R105+R106+R107+R108+R109+R110+R111+R112+R113+R115+R117+R118+R119+R120+R121+R122+R123+R124+R125+R127+R128+R129+R126+R116+R114</f>
        <v>9464</v>
      </c>
      <c r="S103" s="665">
        <f t="shared" si="5"/>
        <v>19794</v>
      </c>
      <c r="T103" s="732">
        <f>S103*100/J103</f>
        <v>44.53393929849034</v>
      </c>
    </row>
    <row r="104" spans="1:20" ht="12.75">
      <c r="A104" s="44"/>
      <c r="B104" s="45"/>
      <c r="C104" s="45"/>
      <c r="D104" s="170"/>
      <c r="E104" s="205"/>
      <c r="F104" s="172"/>
      <c r="G104" s="172"/>
      <c r="H104" s="173"/>
      <c r="I104" s="206" t="s">
        <v>103</v>
      </c>
      <c r="J104" s="207">
        <v>1200</v>
      </c>
      <c r="K104" s="310">
        <v>38.31</v>
      </c>
      <c r="L104" s="310">
        <v>1</v>
      </c>
      <c r="M104" s="310">
        <v>1.04</v>
      </c>
      <c r="N104" s="208">
        <f>J104*K104*L104*M104</f>
        <v>47810.880000000005</v>
      </c>
      <c r="O104" s="598">
        <v>414</v>
      </c>
      <c r="P104" s="604">
        <f>K104*L104*O104*M104</f>
        <v>16494.7536</v>
      </c>
      <c r="Q104" s="658"/>
      <c r="R104" s="668">
        <v>496</v>
      </c>
      <c r="S104" s="665">
        <f t="shared" si="5"/>
        <v>910</v>
      </c>
      <c r="T104" s="722"/>
    </row>
    <row r="105" spans="1:20" ht="12.75">
      <c r="A105" s="50"/>
      <c r="B105" s="51"/>
      <c r="C105" s="51"/>
      <c r="D105" s="179"/>
      <c r="E105" s="209"/>
      <c r="F105" s="181"/>
      <c r="G105" s="181"/>
      <c r="H105" s="182"/>
      <c r="I105" s="206" t="s">
        <v>104</v>
      </c>
      <c r="J105" s="207">
        <v>2000</v>
      </c>
      <c r="K105" s="310">
        <v>38.31</v>
      </c>
      <c r="L105" s="310">
        <v>0.1652</v>
      </c>
      <c r="M105" s="310">
        <v>1.04</v>
      </c>
      <c r="N105" s="208">
        <f aca="true" t="shared" si="6" ref="N105:N129">J105*K105*L105*M105</f>
        <v>13163.928960000003</v>
      </c>
      <c r="O105" s="598">
        <v>0</v>
      </c>
      <c r="P105" s="604">
        <f aca="true" t="shared" si="7" ref="P105:P129">K105*L105*O105*M105</f>
        <v>0</v>
      </c>
      <c r="Q105" s="658"/>
      <c r="R105" s="668">
        <v>1000</v>
      </c>
      <c r="S105" s="665">
        <f t="shared" si="5"/>
        <v>1000</v>
      </c>
      <c r="T105" s="722"/>
    </row>
    <row r="106" spans="1:20" ht="12.75">
      <c r="A106" s="50"/>
      <c r="B106" s="51"/>
      <c r="C106" s="51"/>
      <c r="D106" s="179"/>
      <c r="E106" s="209"/>
      <c r="F106" s="181"/>
      <c r="G106" s="181"/>
      <c r="H106" s="182"/>
      <c r="I106" s="174" t="s">
        <v>211</v>
      </c>
      <c r="J106" s="207">
        <v>2000</v>
      </c>
      <c r="K106" s="310">
        <v>38.31</v>
      </c>
      <c r="L106" s="310">
        <v>1</v>
      </c>
      <c r="M106" s="310">
        <v>1.04</v>
      </c>
      <c r="N106" s="208">
        <f t="shared" si="6"/>
        <v>79684.8</v>
      </c>
      <c r="O106" s="598">
        <v>271</v>
      </c>
      <c r="P106" s="604">
        <f t="shared" si="7"/>
        <v>10797.2904</v>
      </c>
      <c r="Q106" s="658"/>
      <c r="R106" s="668">
        <v>943</v>
      </c>
      <c r="S106" s="665">
        <f t="shared" si="5"/>
        <v>1214</v>
      </c>
      <c r="T106" s="722"/>
    </row>
    <row r="107" spans="1:20" ht="15.75" customHeight="1">
      <c r="A107" s="50"/>
      <c r="B107" s="51"/>
      <c r="C107" s="51"/>
      <c r="D107" s="179"/>
      <c r="E107" s="209"/>
      <c r="F107" s="181"/>
      <c r="G107" s="181"/>
      <c r="H107" s="182"/>
      <c r="I107" s="183" t="s">
        <v>105</v>
      </c>
      <c r="J107" s="207">
        <v>9000</v>
      </c>
      <c r="K107" s="310">
        <v>38.31</v>
      </c>
      <c r="L107" s="310">
        <v>1</v>
      </c>
      <c r="M107" s="310">
        <v>1.04</v>
      </c>
      <c r="N107" s="208">
        <f t="shared" si="6"/>
        <v>358581.60000000003</v>
      </c>
      <c r="O107" s="598">
        <v>1012</v>
      </c>
      <c r="P107" s="604">
        <f t="shared" si="7"/>
        <v>40320.5088</v>
      </c>
      <c r="Q107" s="658"/>
      <c r="R107" s="668">
        <v>1779</v>
      </c>
      <c r="S107" s="665">
        <f t="shared" si="5"/>
        <v>2791</v>
      </c>
      <c r="T107" s="722"/>
    </row>
    <row r="108" spans="1:20" ht="12.75">
      <c r="A108" s="50"/>
      <c r="B108" s="51"/>
      <c r="C108" s="51"/>
      <c r="D108" s="179"/>
      <c r="E108" s="209"/>
      <c r="F108" s="181"/>
      <c r="G108" s="181"/>
      <c r="H108" s="182"/>
      <c r="I108" s="174" t="s">
        <v>108</v>
      </c>
      <c r="J108" s="207">
        <v>170</v>
      </c>
      <c r="K108" s="310">
        <v>38.31</v>
      </c>
      <c r="L108" s="310">
        <v>1</v>
      </c>
      <c r="M108" s="310">
        <v>1.04</v>
      </c>
      <c r="N108" s="208">
        <f t="shared" si="6"/>
        <v>6773.2080000000005</v>
      </c>
      <c r="O108" s="598">
        <v>177</v>
      </c>
      <c r="P108" s="604">
        <f t="shared" si="7"/>
        <v>7052.104800000001</v>
      </c>
      <c r="Q108" s="658"/>
      <c r="R108" s="668">
        <v>99</v>
      </c>
      <c r="S108" s="665">
        <f t="shared" si="5"/>
        <v>276</v>
      </c>
      <c r="T108" s="722"/>
    </row>
    <row r="109" spans="1:20" ht="12.75">
      <c r="A109" s="50"/>
      <c r="B109" s="51"/>
      <c r="C109" s="51"/>
      <c r="D109" s="179"/>
      <c r="E109" s="209"/>
      <c r="F109" s="181"/>
      <c r="G109" s="181"/>
      <c r="H109" s="182"/>
      <c r="I109" s="174" t="s">
        <v>106</v>
      </c>
      <c r="J109" s="207">
        <v>2666</v>
      </c>
      <c r="K109" s="310">
        <v>38.31</v>
      </c>
      <c r="L109" s="310">
        <v>1</v>
      </c>
      <c r="M109" s="310">
        <v>1.04</v>
      </c>
      <c r="N109" s="208">
        <f t="shared" si="6"/>
        <v>106219.83840000001</v>
      </c>
      <c r="O109" s="598">
        <v>0</v>
      </c>
      <c r="P109" s="604">
        <f t="shared" si="7"/>
        <v>0</v>
      </c>
      <c r="Q109" s="658"/>
      <c r="R109" s="668">
        <v>348</v>
      </c>
      <c r="S109" s="665">
        <f t="shared" si="5"/>
        <v>348</v>
      </c>
      <c r="T109" s="722"/>
    </row>
    <row r="110" spans="1:20" ht="12.75">
      <c r="A110" s="50"/>
      <c r="B110" s="51"/>
      <c r="C110" s="51"/>
      <c r="D110" s="179"/>
      <c r="E110" s="209"/>
      <c r="F110" s="181"/>
      <c r="G110" s="181"/>
      <c r="H110" s="182"/>
      <c r="I110" s="174" t="s">
        <v>107</v>
      </c>
      <c r="J110" s="207">
        <v>0</v>
      </c>
      <c r="K110" s="310">
        <v>38.31</v>
      </c>
      <c r="L110" s="310">
        <v>1</v>
      </c>
      <c r="M110" s="310">
        <v>1.04</v>
      </c>
      <c r="N110" s="208">
        <f t="shared" si="6"/>
        <v>0</v>
      </c>
      <c r="O110" s="598">
        <v>0</v>
      </c>
      <c r="P110" s="604">
        <f t="shared" si="7"/>
        <v>0</v>
      </c>
      <c r="Q110" s="658"/>
      <c r="R110" s="668">
        <v>0</v>
      </c>
      <c r="S110" s="665">
        <f t="shared" si="5"/>
        <v>0</v>
      </c>
      <c r="T110" s="722"/>
    </row>
    <row r="111" spans="1:20" ht="12.75">
      <c r="A111" s="50"/>
      <c r="B111" s="51"/>
      <c r="C111" s="51"/>
      <c r="D111" s="179"/>
      <c r="E111" s="209"/>
      <c r="F111" s="181"/>
      <c r="G111" s="181"/>
      <c r="H111" s="182"/>
      <c r="I111" s="174" t="s">
        <v>106</v>
      </c>
      <c r="J111" s="207">
        <v>0</v>
      </c>
      <c r="K111" s="310">
        <v>38.31</v>
      </c>
      <c r="L111" s="310">
        <v>1</v>
      </c>
      <c r="M111" s="310">
        <v>1.04</v>
      </c>
      <c r="N111" s="208">
        <f t="shared" si="6"/>
        <v>0</v>
      </c>
      <c r="O111" s="598">
        <v>0</v>
      </c>
      <c r="P111" s="604">
        <f t="shared" si="7"/>
        <v>0</v>
      </c>
      <c r="Q111" s="658"/>
      <c r="R111" s="668">
        <v>0</v>
      </c>
      <c r="S111" s="665">
        <f t="shared" si="5"/>
        <v>0</v>
      </c>
      <c r="T111" s="722"/>
    </row>
    <row r="112" spans="1:20" ht="12.75">
      <c r="A112" s="50"/>
      <c r="B112" s="51"/>
      <c r="C112" s="51"/>
      <c r="D112" s="179"/>
      <c r="E112" s="209"/>
      <c r="F112" s="181"/>
      <c r="G112" s="181"/>
      <c r="H112" s="182"/>
      <c r="I112" s="206" t="s">
        <v>110</v>
      </c>
      <c r="J112" s="207">
        <v>0</v>
      </c>
      <c r="K112" s="310">
        <v>38.31</v>
      </c>
      <c r="L112" s="310">
        <v>1</v>
      </c>
      <c r="M112" s="310">
        <v>1.04</v>
      </c>
      <c r="N112" s="208">
        <f t="shared" si="6"/>
        <v>0</v>
      </c>
      <c r="O112" s="598">
        <v>0</v>
      </c>
      <c r="P112" s="604">
        <f t="shared" si="7"/>
        <v>0</v>
      </c>
      <c r="Q112" s="658"/>
      <c r="R112" s="668">
        <v>0</v>
      </c>
      <c r="S112" s="665">
        <f t="shared" si="5"/>
        <v>0</v>
      </c>
      <c r="T112" s="722"/>
    </row>
    <row r="113" spans="1:20" ht="18.75" customHeight="1">
      <c r="A113" s="50"/>
      <c r="B113" s="51"/>
      <c r="C113" s="51"/>
      <c r="D113" s="179"/>
      <c r="E113" s="209"/>
      <c r="F113" s="181"/>
      <c r="G113" s="181"/>
      <c r="H113" s="182"/>
      <c r="I113" s="210" t="s">
        <v>157</v>
      </c>
      <c r="J113" s="207">
        <v>0</v>
      </c>
      <c r="K113" s="310">
        <v>38.31</v>
      </c>
      <c r="L113" s="310">
        <v>1</v>
      </c>
      <c r="M113" s="310">
        <v>1.04</v>
      </c>
      <c r="N113" s="208">
        <f t="shared" si="6"/>
        <v>0</v>
      </c>
      <c r="O113" s="598">
        <v>0</v>
      </c>
      <c r="P113" s="604">
        <f t="shared" si="7"/>
        <v>0</v>
      </c>
      <c r="Q113" s="658"/>
      <c r="R113" s="668">
        <v>0</v>
      </c>
      <c r="S113" s="665">
        <f t="shared" si="5"/>
        <v>0</v>
      </c>
      <c r="T113" s="722"/>
    </row>
    <row r="114" spans="1:20" ht="12.75">
      <c r="A114" s="50"/>
      <c r="B114" s="51"/>
      <c r="C114" s="51"/>
      <c r="D114" s="179"/>
      <c r="E114" s="209"/>
      <c r="F114" s="181"/>
      <c r="G114" s="181"/>
      <c r="H114" s="182"/>
      <c r="I114" s="174" t="s">
        <v>158</v>
      </c>
      <c r="J114" s="207">
        <v>0</v>
      </c>
      <c r="K114" s="310">
        <v>38.31</v>
      </c>
      <c r="L114" s="310">
        <v>1</v>
      </c>
      <c r="M114" s="310">
        <v>1.04</v>
      </c>
      <c r="N114" s="208">
        <f t="shared" si="6"/>
        <v>0</v>
      </c>
      <c r="O114" s="598">
        <v>0</v>
      </c>
      <c r="P114" s="604">
        <f t="shared" si="7"/>
        <v>0</v>
      </c>
      <c r="Q114" s="658"/>
      <c r="R114" s="668">
        <v>0</v>
      </c>
      <c r="S114" s="665">
        <f t="shared" si="5"/>
        <v>0</v>
      </c>
      <c r="T114" s="722"/>
    </row>
    <row r="115" spans="1:20" ht="12.75">
      <c r="A115" s="50"/>
      <c r="B115" s="51"/>
      <c r="C115" s="51"/>
      <c r="D115" s="179"/>
      <c r="E115" s="209"/>
      <c r="F115" s="181"/>
      <c r="G115" s="181"/>
      <c r="H115" s="182"/>
      <c r="I115" s="206" t="s">
        <v>156</v>
      </c>
      <c r="J115" s="207">
        <v>0</v>
      </c>
      <c r="K115" s="310">
        <v>38.31</v>
      </c>
      <c r="L115" s="310">
        <v>1</v>
      </c>
      <c r="M115" s="310">
        <v>1.04</v>
      </c>
      <c r="N115" s="208">
        <f t="shared" si="6"/>
        <v>0</v>
      </c>
      <c r="O115" s="598">
        <v>0</v>
      </c>
      <c r="P115" s="604">
        <f t="shared" si="7"/>
        <v>0</v>
      </c>
      <c r="Q115" s="658"/>
      <c r="R115" s="668">
        <v>0</v>
      </c>
      <c r="S115" s="665">
        <f t="shared" si="5"/>
        <v>0</v>
      </c>
      <c r="T115" s="722"/>
    </row>
    <row r="116" spans="1:20" ht="12.75">
      <c r="A116" s="50"/>
      <c r="B116" s="51"/>
      <c r="C116" s="51"/>
      <c r="D116" s="179"/>
      <c r="E116" s="209"/>
      <c r="F116" s="181"/>
      <c r="G116" s="181"/>
      <c r="H116" s="182"/>
      <c r="I116" s="174" t="s">
        <v>155</v>
      </c>
      <c r="J116" s="207">
        <v>0</v>
      </c>
      <c r="K116" s="310">
        <v>38.31</v>
      </c>
      <c r="L116" s="310">
        <v>1</v>
      </c>
      <c r="M116" s="310">
        <v>1.04</v>
      </c>
      <c r="N116" s="208">
        <f t="shared" si="6"/>
        <v>0</v>
      </c>
      <c r="O116" s="598">
        <v>0</v>
      </c>
      <c r="P116" s="604">
        <f t="shared" si="7"/>
        <v>0</v>
      </c>
      <c r="Q116" s="658"/>
      <c r="R116" s="668">
        <v>0</v>
      </c>
      <c r="S116" s="665">
        <f t="shared" si="5"/>
        <v>0</v>
      </c>
      <c r="T116" s="722"/>
    </row>
    <row r="117" spans="1:20" ht="29.25" customHeight="1">
      <c r="A117" s="50"/>
      <c r="B117" s="51"/>
      <c r="C117" s="51"/>
      <c r="D117" s="179"/>
      <c r="E117" s="209"/>
      <c r="F117" s="181"/>
      <c r="G117" s="181"/>
      <c r="H117" s="182"/>
      <c r="I117" s="210" t="s">
        <v>111</v>
      </c>
      <c r="J117" s="207">
        <v>0</v>
      </c>
      <c r="K117" s="310">
        <v>38.31</v>
      </c>
      <c r="L117" s="310">
        <v>1</v>
      </c>
      <c r="M117" s="310">
        <v>1.04</v>
      </c>
      <c r="N117" s="208">
        <f t="shared" si="6"/>
        <v>0</v>
      </c>
      <c r="O117" s="598">
        <v>0</v>
      </c>
      <c r="P117" s="604">
        <f t="shared" si="7"/>
        <v>0</v>
      </c>
      <c r="Q117" s="658"/>
      <c r="R117" s="668">
        <v>0</v>
      </c>
      <c r="S117" s="665">
        <f t="shared" si="5"/>
        <v>0</v>
      </c>
      <c r="T117" s="722"/>
    </row>
    <row r="118" spans="1:20" ht="21.75" customHeight="1">
      <c r="A118" s="50"/>
      <c r="B118" s="51"/>
      <c r="C118" s="51"/>
      <c r="D118" s="179"/>
      <c r="E118" s="209"/>
      <c r="F118" s="181"/>
      <c r="G118" s="181"/>
      <c r="H118" s="182"/>
      <c r="I118" s="210" t="s">
        <v>112</v>
      </c>
      <c r="J118" s="207">
        <v>0</v>
      </c>
      <c r="K118" s="310">
        <v>38.31</v>
      </c>
      <c r="L118" s="310">
        <v>1</v>
      </c>
      <c r="M118" s="310">
        <v>1.04</v>
      </c>
      <c r="N118" s="208">
        <f t="shared" si="6"/>
        <v>0</v>
      </c>
      <c r="O118" s="598">
        <v>0</v>
      </c>
      <c r="P118" s="604">
        <f t="shared" si="7"/>
        <v>0</v>
      </c>
      <c r="Q118" s="658"/>
      <c r="R118" s="668">
        <v>0</v>
      </c>
      <c r="S118" s="665">
        <f t="shared" si="5"/>
        <v>0</v>
      </c>
      <c r="T118" s="722"/>
    </row>
    <row r="119" spans="1:20" ht="22.5" customHeight="1">
      <c r="A119" s="50"/>
      <c r="B119" s="51"/>
      <c r="C119" s="51"/>
      <c r="D119" s="179"/>
      <c r="E119" s="209"/>
      <c r="F119" s="181"/>
      <c r="G119" s="181"/>
      <c r="H119" s="182"/>
      <c r="I119" s="210" t="s">
        <v>77</v>
      </c>
      <c r="J119" s="207">
        <v>0</v>
      </c>
      <c r="K119" s="310">
        <v>38.31</v>
      </c>
      <c r="L119" s="310">
        <v>1</v>
      </c>
      <c r="M119" s="310">
        <v>1.04</v>
      </c>
      <c r="N119" s="208">
        <f t="shared" si="6"/>
        <v>0</v>
      </c>
      <c r="O119" s="598">
        <v>0</v>
      </c>
      <c r="P119" s="604">
        <f t="shared" si="7"/>
        <v>0</v>
      </c>
      <c r="Q119" s="658"/>
      <c r="R119" s="668">
        <v>0</v>
      </c>
      <c r="S119" s="665">
        <f t="shared" si="5"/>
        <v>0</v>
      </c>
      <c r="T119" s="722"/>
    </row>
    <row r="120" spans="1:20" ht="12.75">
      <c r="A120" s="50"/>
      <c r="B120" s="51"/>
      <c r="C120" s="51"/>
      <c r="D120" s="179"/>
      <c r="E120" s="209"/>
      <c r="F120" s="181"/>
      <c r="G120" s="181"/>
      <c r="H120" s="182"/>
      <c r="I120" s="210" t="s">
        <v>113</v>
      </c>
      <c r="J120" s="207">
        <v>1000</v>
      </c>
      <c r="K120" s="310">
        <v>38.31</v>
      </c>
      <c r="L120" s="310">
        <v>1</v>
      </c>
      <c r="M120" s="310">
        <v>1.04</v>
      </c>
      <c r="N120" s="208">
        <f t="shared" si="6"/>
        <v>39842.4</v>
      </c>
      <c r="O120" s="598">
        <v>47</v>
      </c>
      <c r="P120" s="604">
        <f t="shared" si="7"/>
        <v>1872.5928000000001</v>
      </c>
      <c r="Q120" s="658"/>
      <c r="R120" s="668">
        <v>571</v>
      </c>
      <c r="S120" s="665">
        <f t="shared" si="5"/>
        <v>618</v>
      </c>
      <c r="T120" s="722"/>
    </row>
    <row r="121" spans="1:20" ht="13.5" customHeight="1">
      <c r="A121" s="50"/>
      <c r="B121" s="51"/>
      <c r="C121" s="51"/>
      <c r="D121" s="179"/>
      <c r="E121" s="209"/>
      <c r="F121" s="181"/>
      <c r="G121" s="181"/>
      <c r="H121" s="182"/>
      <c r="I121" s="210" t="s">
        <v>114</v>
      </c>
      <c r="J121" s="207">
        <v>10000</v>
      </c>
      <c r="K121" s="310">
        <v>38.31</v>
      </c>
      <c r="L121" s="310">
        <v>1</v>
      </c>
      <c r="M121" s="310">
        <v>1.04</v>
      </c>
      <c r="N121" s="208">
        <f t="shared" si="6"/>
        <v>398424</v>
      </c>
      <c r="O121" s="598">
        <v>2709</v>
      </c>
      <c r="P121" s="604">
        <f t="shared" si="7"/>
        <v>107933.06160000002</v>
      </c>
      <c r="Q121" s="658"/>
      <c r="R121" s="668">
        <v>1745</v>
      </c>
      <c r="S121" s="665">
        <f t="shared" si="5"/>
        <v>4454</v>
      </c>
      <c r="T121" s="722"/>
    </row>
    <row r="122" spans="1:20" ht="12.75">
      <c r="A122" s="50"/>
      <c r="B122" s="51"/>
      <c r="C122" s="51"/>
      <c r="D122" s="179"/>
      <c r="E122" s="209"/>
      <c r="F122" s="181"/>
      <c r="G122" s="181"/>
      <c r="H122" s="182"/>
      <c r="I122" s="210" t="s">
        <v>115</v>
      </c>
      <c r="J122" s="207">
        <v>1000</v>
      </c>
      <c r="K122" s="310">
        <v>38.31</v>
      </c>
      <c r="L122" s="310">
        <v>1</v>
      </c>
      <c r="M122" s="310">
        <v>1.04</v>
      </c>
      <c r="N122" s="208">
        <f t="shared" si="6"/>
        <v>39842.4</v>
      </c>
      <c r="O122" s="598">
        <v>0</v>
      </c>
      <c r="P122" s="604">
        <f t="shared" si="7"/>
        <v>0</v>
      </c>
      <c r="Q122" s="658"/>
      <c r="R122" s="668">
        <v>562</v>
      </c>
      <c r="S122" s="665">
        <f t="shared" si="5"/>
        <v>562</v>
      </c>
      <c r="T122" s="722"/>
    </row>
    <row r="123" spans="1:20" ht="16.5" customHeight="1">
      <c r="A123" s="50"/>
      <c r="B123" s="51"/>
      <c r="C123" s="51"/>
      <c r="D123" s="179"/>
      <c r="E123" s="209"/>
      <c r="F123" s="181"/>
      <c r="G123" s="181"/>
      <c r="H123" s="182"/>
      <c r="I123" s="210" t="s">
        <v>114</v>
      </c>
      <c r="J123" s="207">
        <v>8000</v>
      </c>
      <c r="K123" s="310">
        <v>38.31</v>
      </c>
      <c r="L123" s="310">
        <v>1</v>
      </c>
      <c r="M123" s="310">
        <v>1.04</v>
      </c>
      <c r="N123" s="208">
        <f t="shared" si="6"/>
        <v>318739.2</v>
      </c>
      <c r="O123" s="598">
        <v>2800</v>
      </c>
      <c r="P123" s="604">
        <f t="shared" si="7"/>
        <v>111558.72</v>
      </c>
      <c r="Q123" s="658"/>
      <c r="R123" s="668">
        <v>930</v>
      </c>
      <c r="S123" s="665">
        <f t="shared" si="5"/>
        <v>3730</v>
      </c>
      <c r="T123" s="722"/>
    </row>
    <row r="124" spans="1:20" ht="21.75" customHeight="1">
      <c r="A124" s="50"/>
      <c r="B124" s="51"/>
      <c r="C124" s="51"/>
      <c r="D124" s="179"/>
      <c r="E124" s="209"/>
      <c r="F124" s="181"/>
      <c r="G124" s="181"/>
      <c r="H124" s="182"/>
      <c r="I124" s="210" t="s">
        <v>116</v>
      </c>
      <c r="J124" s="207">
        <v>0</v>
      </c>
      <c r="K124" s="310">
        <v>38.31</v>
      </c>
      <c r="L124" s="310">
        <v>1</v>
      </c>
      <c r="M124" s="310">
        <v>1.04</v>
      </c>
      <c r="N124" s="208">
        <f t="shared" si="6"/>
        <v>0</v>
      </c>
      <c r="O124" s="598">
        <v>0</v>
      </c>
      <c r="P124" s="604">
        <f t="shared" si="7"/>
        <v>0</v>
      </c>
      <c r="Q124" s="658"/>
      <c r="R124" s="668">
        <v>0</v>
      </c>
      <c r="S124" s="665">
        <f t="shared" si="5"/>
        <v>0</v>
      </c>
      <c r="T124" s="722"/>
    </row>
    <row r="125" spans="1:20" ht="12" customHeight="1">
      <c r="A125" s="50"/>
      <c r="B125" s="51"/>
      <c r="C125" s="51"/>
      <c r="D125" s="179"/>
      <c r="E125" s="209"/>
      <c r="F125" s="181"/>
      <c r="G125" s="181"/>
      <c r="H125" s="182"/>
      <c r="I125" s="210" t="s">
        <v>154</v>
      </c>
      <c r="J125" s="207">
        <v>0</v>
      </c>
      <c r="K125" s="310">
        <v>38.31</v>
      </c>
      <c r="L125" s="310">
        <v>1</v>
      </c>
      <c r="M125" s="310">
        <v>1.04</v>
      </c>
      <c r="N125" s="208">
        <f t="shared" si="6"/>
        <v>0</v>
      </c>
      <c r="O125" s="598">
        <v>0</v>
      </c>
      <c r="P125" s="604">
        <f t="shared" si="7"/>
        <v>0</v>
      </c>
      <c r="Q125" s="658"/>
      <c r="R125" s="668">
        <v>0</v>
      </c>
      <c r="S125" s="665">
        <f t="shared" si="5"/>
        <v>0</v>
      </c>
      <c r="T125" s="722"/>
    </row>
    <row r="126" spans="1:20" ht="11.25" customHeight="1">
      <c r="A126" s="50"/>
      <c r="B126" s="51"/>
      <c r="C126" s="51"/>
      <c r="D126" s="179"/>
      <c r="E126" s="209"/>
      <c r="F126" s="181"/>
      <c r="G126" s="181"/>
      <c r="H126" s="182"/>
      <c r="I126" s="210" t="s">
        <v>153</v>
      </c>
      <c r="J126" s="207">
        <v>5400</v>
      </c>
      <c r="K126" s="310">
        <v>38.31</v>
      </c>
      <c r="L126" s="310">
        <v>1</v>
      </c>
      <c r="M126" s="310">
        <v>1.04</v>
      </c>
      <c r="N126" s="208">
        <f t="shared" si="6"/>
        <v>215148.96000000002</v>
      </c>
      <c r="O126" s="598">
        <v>2900</v>
      </c>
      <c r="P126" s="604">
        <f t="shared" si="7"/>
        <v>115542.96</v>
      </c>
      <c r="Q126" s="658"/>
      <c r="R126" s="668">
        <v>200</v>
      </c>
      <c r="S126" s="665">
        <f t="shared" si="5"/>
        <v>3100</v>
      </c>
      <c r="T126" s="722"/>
    </row>
    <row r="127" spans="1:20" ht="20.25" customHeight="1">
      <c r="A127" s="50"/>
      <c r="B127" s="51"/>
      <c r="C127" s="51"/>
      <c r="D127" s="179"/>
      <c r="E127" s="209"/>
      <c r="F127" s="181"/>
      <c r="G127" s="181"/>
      <c r="H127" s="182"/>
      <c r="I127" s="210" t="s">
        <v>285</v>
      </c>
      <c r="J127" s="207">
        <v>2011</v>
      </c>
      <c r="K127" s="310">
        <v>38.31</v>
      </c>
      <c r="L127" s="310">
        <v>1</v>
      </c>
      <c r="M127" s="310">
        <v>1.04</v>
      </c>
      <c r="N127" s="208">
        <f t="shared" si="6"/>
        <v>80123.06640000001</v>
      </c>
      <c r="O127" s="598">
        <v>0</v>
      </c>
      <c r="P127" s="604">
        <f t="shared" si="7"/>
        <v>0</v>
      </c>
      <c r="Q127" s="658"/>
      <c r="R127" s="668">
        <v>791</v>
      </c>
      <c r="S127" s="665">
        <f t="shared" si="5"/>
        <v>791</v>
      </c>
      <c r="T127" s="722"/>
    </row>
    <row r="128" spans="1:20" ht="12.75" customHeight="1">
      <c r="A128" s="50"/>
      <c r="B128" s="51"/>
      <c r="C128" s="51"/>
      <c r="D128" s="179"/>
      <c r="E128" s="209"/>
      <c r="F128" s="181"/>
      <c r="G128" s="181"/>
      <c r="H128" s="182"/>
      <c r="I128" s="210" t="s">
        <v>117</v>
      </c>
      <c r="J128" s="207">
        <v>0</v>
      </c>
      <c r="K128" s="310">
        <v>38.31</v>
      </c>
      <c r="L128" s="310">
        <v>1</v>
      </c>
      <c r="M128" s="310">
        <v>1.04</v>
      </c>
      <c r="N128" s="208">
        <f t="shared" si="6"/>
        <v>0</v>
      </c>
      <c r="O128" s="598">
        <v>0</v>
      </c>
      <c r="P128" s="604">
        <f t="shared" si="7"/>
        <v>0</v>
      </c>
      <c r="Q128" s="658"/>
      <c r="R128" s="668">
        <v>0</v>
      </c>
      <c r="S128" s="665">
        <f t="shared" si="5"/>
        <v>0</v>
      </c>
      <c r="T128" s="722"/>
    </row>
    <row r="129" spans="1:20" ht="13.5" thickBot="1">
      <c r="A129" s="56"/>
      <c r="B129" s="57"/>
      <c r="C129" s="57"/>
      <c r="D129" s="213"/>
      <c r="E129" s="214"/>
      <c r="F129" s="215"/>
      <c r="G129" s="215"/>
      <c r="H129" s="216"/>
      <c r="I129" s="206" t="s">
        <v>118</v>
      </c>
      <c r="J129" s="207">
        <v>0</v>
      </c>
      <c r="K129" s="310">
        <v>38.31</v>
      </c>
      <c r="L129" s="207">
        <v>1</v>
      </c>
      <c r="M129" s="310">
        <v>1.04</v>
      </c>
      <c r="N129" s="208">
        <f t="shared" si="6"/>
        <v>0</v>
      </c>
      <c r="O129" s="598">
        <v>0</v>
      </c>
      <c r="P129" s="604">
        <f t="shared" si="7"/>
        <v>0</v>
      </c>
      <c r="Q129" s="658"/>
      <c r="R129" s="668">
        <v>0</v>
      </c>
      <c r="S129" s="665">
        <f t="shared" si="5"/>
        <v>0</v>
      </c>
      <c r="T129" s="722"/>
    </row>
    <row r="130" spans="1:20" ht="116.25" thickBot="1">
      <c r="A130" s="9" t="s">
        <v>0</v>
      </c>
      <c r="B130" s="8" t="s">
        <v>7</v>
      </c>
      <c r="C130" s="8" t="s">
        <v>3</v>
      </c>
      <c r="D130" s="427" t="s">
        <v>9</v>
      </c>
      <c r="E130" s="383" t="s">
        <v>171</v>
      </c>
      <c r="F130" s="428" t="s">
        <v>246</v>
      </c>
      <c r="G130" s="339" t="s">
        <v>172</v>
      </c>
      <c r="H130" s="152" t="s">
        <v>32</v>
      </c>
      <c r="I130" s="14"/>
      <c r="J130" s="34">
        <f>J131+J132+J133+J134+J135+J136</f>
        <v>0</v>
      </c>
      <c r="K130" s="14"/>
      <c r="L130" s="21"/>
      <c r="M130" s="21"/>
      <c r="N130" s="38">
        <f>N131+N132+N133+N134+N135+N136</f>
        <v>0</v>
      </c>
      <c r="O130" s="199"/>
      <c r="P130" s="39"/>
      <c r="Q130" s="660"/>
      <c r="R130" s="667"/>
      <c r="S130" s="670">
        <f t="shared" si="5"/>
        <v>0</v>
      </c>
      <c r="T130" s="697"/>
    </row>
    <row r="131" spans="1:20" ht="12.75">
      <c r="A131" s="168"/>
      <c r="B131" s="169"/>
      <c r="C131" s="169"/>
      <c r="D131" s="170"/>
      <c r="E131" s="220"/>
      <c r="F131" s="172"/>
      <c r="G131" s="221"/>
      <c r="H131" s="222"/>
      <c r="I131" s="174" t="s">
        <v>122</v>
      </c>
      <c r="J131" s="174">
        <v>0</v>
      </c>
      <c r="K131" s="174">
        <v>0</v>
      </c>
      <c r="L131" s="175"/>
      <c r="M131" s="175"/>
      <c r="N131" s="176">
        <f aca="true" t="shared" si="8" ref="N131:N136">J131*K131</f>
        <v>0</v>
      </c>
      <c r="O131" s="157"/>
      <c r="P131" s="604"/>
      <c r="Q131" s="658"/>
      <c r="R131" s="593"/>
      <c r="S131" s="665">
        <f aca="true" t="shared" si="9" ref="S131:S163">O131+R131</f>
        <v>0</v>
      </c>
      <c r="T131" s="722"/>
    </row>
    <row r="132" spans="1:20" ht="12.75">
      <c r="A132" s="177"/>
      <c r="B132" s="178"/>
      <c r="C132" s="178"/>
      <c r="D132" s="179"/>
      <c r="E132" s="201"/>
      <c r="F132" s="181"/>
      <c r="G132" s="202"/>
      <c r="H132" s="223"/>
      <c r="I132" s="174" t="s">
        <v>123</v>
      </c>
      <c r="J132" s="174">
        <v>0</v>
      </c>
      <c r="K132" s="174">
        <v>0</v>
      </c>
      <c r="L132" s="175"/>
      <c r="M132" s="175"/>
      <c r="N132" s="176">
        <f t="shared" si="8"/>
        <v>0</v>
      </c>
      <c r="O132" s="157"/>
      <c r="P132" s="604"/>
      <c r="Q132" s="658"/>
      <c r="R132" s="593"/>
      <c r="S132" s="665">
        <f t="shared" si="9"/>
        <v>0</v>
      </c>
      <c r="T132" s="722"/>
    </row>
    <row r="133" spans="1:20" ht="17.25" customHeight="1">
      <c r="A133" s="177"/>
      <c r="B133" s="178"/>
      <c r="C133" s="178"/>
      <c r="D133" s="179"/>
      <c r="E133" s="201"/>
      <c r="F133" s="181"/>
      <c r="G133" s="202"/>
      <c r="H133" s="223"/>
      <c r="I133" s="183" t="s">
        <v>124</v>
      </c>
      <c r="J133" s="174">
        <v>0</v>
      </c>
      <c r="K133" s="174">
        <v>0</v>
      </c>
      <c r="L133" s="175"/>
      <c r="M133" s="175"/>
      <c r="N133" s="176">
        <f t="shared" si="8"/>
        <v>0</v>
      </c>
      <c r="O133" s="157"/>
      <c r="P133" s="604"/>
      <c r="Q133" s="658"/>
      <c r="R133" s="593"/>
      <c r="S133" s="665">
        <f t="shared" si="9"/>
        <v>0</v>
      </c>
      <c r="T133" s="722"/>
    </row>
    <row r="134" spans="1:20" ht="21" customHeight="1">
      <c r="A134" s="177"/>
      <c r="B134" s="178"/>
      <c r="C134" s="178"/>
      <c r="D134" s="179"/>
      <c r="E134" s="201"/>
      <c r="F134" s="181"/>
      <c r="G134" s="202"/>
      <c r="H134" s="223"/>
      <c r="I134" s="183" t="s">
        <v>125</v>
      </c>
      <c r="J134" s="174">
        <v>0</v>
      </c>
      <c r="K134" s="174">
        <v>0</v>
      </c>
      <c r="L134" s="175"/>
      <c r="M134" s="175"/>
      <c r="N134" s="176">
        <f t="shared" si="8"/>
        <v>0</v>
      </c>
      <c r="O134" s="157"/>
      <c r="P134" s="604"/>
      <c r="Q134" s="658"/>
      <c r="R134" s="593"/>
      <c r="S134" s="665">
        <f t="shared" si="9"/>
        <v>0</v>
      </c>
      <c r="T134" s="722"/>
    </row>
    <row r="135" spans="1:20" ht="24.75" customHeight="1">
      <c r="A135" s="177"/>
      <c r="B135" s="178"/>
      <c r="C135" s="178"/>
      <c r="D135" s="179"/>
      <c r="E135" s="201"/>
      <c r="F135" s="181"/>
      <c r="G135" s="202"/>
      <c r="H135" s="223"/>
      <c r="I135" s="183" t="s">
        <v>126</v>
      </c>
      <c r="J135" s="174">
        <v>0</v>
      </c>
      <c r="K135" s="174">
        <v>0</v>
      </c>
      <c r="L135" s="175"/>
      <c r="M135" s="175"/>
      <c r="N135" s="176">
        <f t="shared" si="8"/>
        <v>0</v>
      </c>
      <c r="O135" s="157"/>
      <c r="P135" s="604"/>
      <c r="Q135" s="658"/>
      <c r="R135" s="593"/>
      <c r="S135" s="665">
        <f t="shared" si="9"/>
        <v>0</v>
      </c>
      <c r="T135" s="722"/>
    </row>
    <row r="136" spans="1:20" ht="21.75" customHeight="1" thickBot="1">
      <c r="A136" s="211"/>
      <c r="B136" s="212"/>
      <c r="C136" s="212"/>
      <c r="D136" s="213"/>
      <c r="E136" s="224"/>
      <c r="F136" s="215"/>
      <c r="G136" s="225"/>
      <c r="H136" s="226"/>
      <c r="I136" s="183" t="s">
        <v>127</v>
      </c>
      <c r="J136" s="174">
        <v>0</v>
      </c>
      <c r="K136" s="174">
        <v>0</v>
      </c>
      <c r="L136" s="175"/>
      <c r="M136" s="175"/>
      <c r="N136" s="176">
        <f t="shared" si="8"/>
        <v>0</v>
      </c>
      <c r="O136" s="157"/>
      <c r="P136" s="604"/>
      <c r="Q136" s="658"/>
      <c r="R136" s="593"/>
      <c r="S136" s="665">
        <f t="shared" si="9"/>
        <v>0</v>
      </c>
      <c r="T136" s="722"/>
    </row>
    <row r="137" spans="1:20" ht="116.25" thickBot="1">
      <c r="A137" s="9" t="s">
        <v>0</v>
      </c>
      <c r="B137" s="8" t="s">
        <v>8</v>
      </c>
      <c r="C137" s="8" t="s">
        <v>3</v>
      </c>
      <c r="D137" s="427" t="s">
        <v>9</v>
      </c>
      <c r="E137" s="352" t="s">
        <v>35</v>
      </c>
      <c r="F137" s="428" t="s">
        <v>291</v>
      </c>
      <c r="G137" s="352" t="s">
        <v>292</v>
      </c>
      <c r="H137" s="152" t="s">
        <v>248</v>
      </c>
      <c r="I137" s="14"/>
      <c r="J137" s="746">
        <f>J138+J139</f>
        <v>29982.6</v>
      </c>
      <c r="K137" s="34"/>
      <c r="L137" s="29"/>
      <c r="M137" s="29"/>
      <c r="N137" s="38">
        <f>N138+N139</f>
        <v>782977.6094399999</v>
      </c>
      <c r="O137" s="254">
        <f>O138+O139</f>
        <v>0</v>
      </c>
      <c r="P137" s="43">
        <f>P138+P139</f>
        <v>0</v>
      </c>
      <c r="Q137" s="661">
        <f>O137*100/J137</f>
        <v>0</v>
      </c>
      <c r="R137" s="618">
        <f>R138+R139</f>
        <v>29982.6</v>
      </c>
      <c r="S137" s="665">
        <f t="shared" si="9"/>
        <v>29982.6</v>
      </c>
      <c r="T137" s="733">
        <f>S137*100/J137</f>
        <v>100</v>
      </c>
    </row>
    <row r="138" spans="1:20" ht="12.75">
      <c r="A138" s="168"/>
      <c r="B138" s="169"/>
      <c r="C138" s="169"/>
      <c r="D138" s="170"/>
      <c r="E138" s="220"/>
      <c r="F138" s="172"/>
      <c r="G138" s="221"/>
      <c r="H138" s="173"/>
      <c r="I138" s="174" t="s">
        <v>128</v>
      </c>
      <c r="J138" s="856">
        <v>29982.6</v>
      </c>
      <c r="K138" s="284">
        <v>25.11</v>
      </c>
      <c r="L138" s="175">
        <v>1</v>
      </c>
      <c r="M138" s="175">
        <v>1.04</v>
      </c>
      <c r="N138" s="176">
        <f>J138*K138*L138*M138</f>
        <v>782977.6094399999</v>
      </c>
      <c r="O138" s="598">
        <v>0</v>
      </c>
      <c r="P138" s="158">
        <f>K138*L138*O138*M138</f>
        <v>0</v>
      </c>
      <c r="Q138" s="658"/>
      <c r="R138" s="668">
        <v>29982.6</v>
      </c>
      <c r="S138" s="643">
        <f t="shared" si="9"/>
        <v>29982.6</v>
      </c>
      <c r="T138" s="733"/>
    </row>
    <row r="139" spans="1:20" ht="42.75" customHeight="1" thickBot="1">
      <c r="A139" s="177"/>
      <c r="B139" s="178"/>
      <c r="C139" s="178"/>
      <c r="D139" s="179"/>
      <c r="E139" s="201"/>
      <c r="F139" s="181"/>
      <c r="G139" s="202"/>
      <c r="H139" s="182"/>
      <c r="I139" s="183" t="s">
        <v>310</v>
      </c>
      <c r="J139" s="174">
        <v>0</v>
      </c>
      <c r="K139" s="284">
        <v>25.11</v>
      </c>
      <c r="L139" s="175">
        <v>1</v>
      </c>
      <c r="M139" s="175">
        <v>1.04</v>
      </c>
      <c r="N139" s="176">
        <f>J139*K139*L139*M139</f>
        <v>0</v>
      </c>
      <c r="O139" s="598">
        <v>0</v>
      </c>
      <c r="P139" s="158">
        <f>K139*L139*O139</f>
        <v>0</v>
      </c>
      <c r="Q139" s="658"/>
      <c r="R139" s="668"/>
      <c r="S139" s="643">
        <f t="shared" si="9"/>
        <v>0</v>
      </c>
      <c r="T139" s="722"/>
    </row>
    <row r="140" spans="1:20" ht="127.5" thickBot="1">
      <c r="A140" s="9" t="s">
        <v>0</v>
      </c>
      <c r="B140" s="8" t="s">
        <v>10</v>
      </c>
      <c r="C140" s="8" t="s">
        <v>3</v>
      </c>
      <c r="D140" s="415" t="s">
        <v>293</v>
      </c>
      <c r="E140" s="384" t="s">
        <v>174</v>
      </c>
      <c r="F140" s="428" t="s">
        <v>291</v>
      </c>
      <c r="G140" s="339" t="s">
        <v>175</v>
      </c>
      <c r="H140" s="152" t="s">
        <v>249</v>
      </c>
      <c r="I140" s="14"/>
      <c r="J140" s="34">
        <f>J141+J142</f>
        <v>1743</v>
      </c>
      <c r="K140" s="34"/>
      <c r="L140" s="29"/>
      <c r="M140" s="29"/>
      <c r="N140" s="38">
        <f>N141+N142</f>
        <v>3212154.3852652805</v>
      </c>
      <c r="O140" s="254">
        <f>O141+O142</f>
        <v>719</v>
      </c>
      <c r="P140" s="38">
        <f>P141+P142</f>
        <v>1325036.7200262402</v>
      </c>
      <c r="Q140" s="661">
        <f>O140*100/J140</f>
        <v>41.25071715433161</v>
      </c>
      <c r="R140" s="667">
        <f>R141+R142</f>
        <v>808</v>
      </c>
      <c r="S140" s="665">
        <f t="shared" si="9"/>
        <v>1527</v>
      </c>
      <c r="T140" s="732">
        <f>S140*100/J140</f>
        <v>87.60757314974182</v>
      </c>
    </row>
    <row r="141" spans="1:20" ht="51" customHeight="1">
      <c r="A141" s="278"/>
      <c r="B141" s="279"/>
      <c r="C141" s="279"/>
      <c r="D141" s="280"/>
      <c r="E141" s="386"/>
      <c r="F141" s="282"/>
      <c r="G141" s="387"/>
      <c r="H141" s="283"/>
      <c r="I141" s="291" t="s">
        <v>132</v>
      </c>
      <c r="J141" s="233">
        <v>1743</v>
      </c>
      <c r="K141" s="314">
        <v>6072.68</v>
      </c>
      <c r="L141" s="555">
        <v>0.2918</v>
      </c>
      <c r="M141" s="555">
        <v>1.04</v>
      </c>
      <c r="N141" s="208">
        <f>J141*K141*L141*M141</f>
        <v>3212154.3852652805</v>
      </c>
      <c r="O141" s="598">
        <v>719</v>
      </c>
      <c r="P141" s="604">
        <f>K141*L141*O141*M141</f>
        <v>1325036.7200262402</v>
      </c>
      <c r="Q141" s="658"/>
      <c r="R141" s="668">
        <v>808</v>
      </c>
      <c r="S141" s="643">
        <f>O141+R141</f>
        <v>1527</v>
      </c>
      <c r="T141" s="722"/>
    </row>
    <row r="142" spans="1:20" ht="18.75" customHeight="1" thickBot="1">
      <c r="A142" s="293"/>
      <c r="B142" s="294"/>
      <c r="C142" s="294"/>
      <c r="D142" s="295"/>
      <c r="E142" s="390"/>
      <c r="F142" s="297"/>
      <c r="G142" s="391"/>
      <c r="H142" s="298"/>
      <c r="I142" s="291" t="s">
        <v>131</v>
      </c>
      <c r="J142" s="207">
        <v>0</v>
      </c>
      <c r="K142" s="233">
        <v>6072.68</v>
      </c>
      <c r="L142" s="207">
        <v>5.7211</v>
      </c>
      <c r="M142" s="555">
        <v>1.04</v>
      </c>
      <c r="N142" s="208">
        <f>J142*K142*L142*M142</f>
        <v>0</v>
      </c>
      <c r="O142" s="598">
        <v>0</v>
      </c>
      <c r="P142" s="158">
        <f>K142*L142*O142</f>
        <v>0</v>
      </c>
      <c r="Q142" s="657">
        <v>0</v>
      </c>
      <c r="R142" s="668">
        <v>0</v>
      </c>
      <c r="S142" s="643"/>
      <c r="T142" s="722"/>
    </row>
    <row r="143" spans="1:20" ht="49.5" thickBot="1">
      <c r="A143" s="9" t="s">
        <v>0</v>
      </c>
      <c r="B143" s="8" t="s">
        <v>11</v>
      </c>
      <c r="C143" s="8" t="s">
        <v>12</v>
      </c>
      <c r="D143" s="255" t="s">
        <v>133</v>
      </c>
      <c r="E143" s="255" t="s">
        <v>133</v>
      </c>
      <c r="F143" s="428" t="s">
        <v>246</v>
      </c>
      <c r="G143" s="352" t="s">
        <v>247</v>
      </c>
      <c r="H143" s="152" t="s">
        <v>34</v>
      </c>
      <c r="I143" s="34"/>
      <c r="J143" s="253">
        <v>159999</v>
      </c>
      <c r="K143" s="34">
        <v>22.1</v>
      </c>
      <c r="L143" s="29">
        <v>1</v>
      </c>
      <c r="M143" s="29">
        <v>1.04</v>
      </c>
      <c r="N143" s="240">
        <f>J143*K143*L143*M143</f>
        <v>3677417.0160000003</v>
      </c>
      <c r="O143" s="603">
        <v>80000</v>
      </c>
      <c r="P143" s="38">
        <f>K143*L143*O143*M143</f>
        <v>1838720</v>
      </c>
      <c r="Q143" s="656">
        <f>O143*100/J143</f>
        <v>50.00031250195314</v>
      </c>
      <c r="R143" s="734">
        <v>79999</v>
      </c>
      <c r="S143" s="665">
        <f t="shared" si="9"/>
        <v>159999</v>
      </c>
      <c r="T143" s="732">
        <f>S143*100/J143</f>
        <v>100</v>
      </c>
    </row>
    <row r="144" spans="1:20" s="336" customFormat="1" ht="147" thickBot="1">
      <c r="A144" s="430" t="s">
        <v>0</v>
      </c>
      <c r="B144" s="430" t="s">
        <v>17</v>
      </c>
      <c r="C144" s="430" t="s">
        <v>13</v>
      </c>
      <c r="D144" s="339" t="s">
        <v>176</v>
      </c>
      <c r="E144" s="339" t="s">
        <v>177</v>
      </c>
      <c r="F144" s="418" t="s">
        <v>252</v>
      </c>
      <c r="G144" s="419" t="s">
        <v>178</v>
      </c>
      <c r="H144" s="350" t="s">
        <v>245</v>
      </c>
      <c r="I144" s="31"/>
      <c r="J144" s="34">
        <f>J145+J146+J147+J148+J149+J150+J151+J152+J153</f>
        <v>778</v>
      </c>
      <c r="K144" s="31"/>
      <c r="L144" s="28"/>
      <c r="M144" s="28"/>
      <c r="N144" s="38">
        <f>N145+N146+N147+N148+N149+N150+N151+N152+N153</f>
        <v>4419174.3440000005</v>
      </c>
      <c r="O144" s="254">
        <f>O145+O146+O147+O148+O149+O150+O151+O152+O153</f>
        <v>123</v>
      </c>
      <c r="P144" s="38">
        <f>P145+P146+P147+P148+P149+P150+P151+P152+P153</f>
        <v>703820.9545120001</v>
      </c>
      <c r="Q144" s="659">
        <f>O144*100/J144</f>
        <v>15.809768637532134</v>
      </c>
      <c r="R144" s="667">
        <f>R145+R146+R147+R148+R149+R150+R151+R152+R153</f>
        <v>148</v>
      </c>
      <c r="S144" s="665">
        <f t="shared" si="9"/>
        <v>271</v>
      </c>
      <c r="T144" s="732">
        <f>S144*100/J144</f>
        <v>34.832904884318765</v>
      </c>
    </row>
    <row r="145" spans="1:20" ht="12.75">
      <c r="A145" s="278"/>
      <c r="B145" s="279"/>
      <c r="C145" s="279"/>
      <c r="D145" s="280"/>
      <c r="E145" s="386"/>
      <c r="F145" s="282"/>
      <c r="G145" s="387"/>
      <c r="H145" s="283"/>
      <c r="I145" s="233" t="s">
        <v>134</v>
      </c>
      <c r="J145" s="233">
        <v>0</v>
      </c>
      <c r="K145" s="284">
        <v>4716.1</v>
      </c>
      <c r="L145" s="310">
        <v>0.6782</v>
      </c>
      <c r="M145" s="310">
        <v>1.04</v>
      </c>
      <c r="N145" s="208">
        <f>J145*K145*L145*M145</f>
        <v>0</v>
      </c>
      <c r="O145" s="598">
        <v>0</v>
      </c>
      <c r="P145" s="208">
        <f>K145*L145*O145*M145</f>
        <v>0</v>
      </c>
      <c r="Q145" s="662"/>
      <c r="R145" s="668"/>
      <c r="S145" s="665">
        <f t="shared" si="9"/>
        <v>0</v>
      </c>
      <c r="T145" s="722"/>
    </row>
    <row r="146" spans="1:20" ht="12.75">
      <c r="A146" s="285"/>
      <c r="B146" s="286"/>
      <c r="C146" s="286"/>
      <c r="D146" s="287"/>
      <c r="E146" s="388"/>
      <c r="F146" s="289"/>
      <c r="G146" s="389"/>
      <c r="H146" s="290"/>
      <c r="I146" s="233" t="s">
        <v>135</v>
      </c>
      <c r="J146" s="233">
        <v>0</v>
      </c>
      <c r="K146" s="284">
        <v>4716.1</v>
      </c>
      <c r="L146" s="310">
        <v>0.6782</v>
      </c>
      <c r="M146" s="310">
        <v>1.04</v>
      </c>
      <c r="N146" s="208">
        <f aca="true" t="shared" si="10" ref="N146:N153">J146*K146*L146*M146</f>
        <v>0</v>
      </c>
      <c r="O146" s="598">
        <v>0</v>
      </c>
      <c r="P146" s="208">
        <f aca="true" t="shared" si="11" ref="P146:P153">K146*L146*O146*M146</f>
        <v>0</v>
      </c>
      <c r="Q146" s="662"/>
      <c r="R146" s="668"/>
      <c r="S146" s="665">
        <f t="shared" si="9"/>
        <v>0</v>
      </c>
      <c r="T146" s="722"/>
    </row>
    <row r="147" spans="1:20" ht="12.75">
      <c r="A147" s="285"/>
      <c r="B147" s="286"/>
      <c r="C147" s="286"/>
      <c r="D147" s="287"/>
      <c r="E147" s="388"/>
      <c r="F147" s="289"/>
      <c r="G147" s="389"/>
      <c r="H147" s="290"/>
      <c r="I147" s="233" t="s">
        <v>136</v>
      </c>
      <c r="J147" s="233">
        <v>0</v>
      </c>
      <c r="K147" s="284">
        <v>4716.1</v>
      </c>
      <c r="L147" s="310">
        <v>0.6782</v>
      </c>
      <c r="M147" s="310">
        <v>1.04</v>
      </c>
      <c r="N147" s="208">
        <f t="shared" si="10"/>
        <v>0</v>
      </c>
      <c r="O147" s="598">
        <v>0</v>
      </c>
      <c r="P147" s="208">
        <f t="shared" si="11"/>
        <v>0</v>
      </c>
      <c r="Q147" s="662"/>
      <c r="R147" s="668"/>
      <c r="S147" s="665">
        <f t="shared" si="9"/>
        <v>0</v>
      </c>
      <c r="T147" s="722"/>
    </row>
    <row r="148" spans="1:20" ht="12.75">
      <c r="A148" s="285"/>
      <c r="B148" s="286"/>
      <c r="C148" s="286"/>
      <c r="D148" s="287"/>
      <c r="E148" s="388"/>
      <c r="F148" s="289"/>
      <c r="G148" s="389"/>
      <c r="H148" s="290"/>
      <c r="I148" s="233" t="s">
        <v>139</v>
      </c>
      <c r="J148" s="233">
        <v>0</v>
      </c>
      <c r="K148" s="284">
        <v>4716.1</v>
      </c>
      <c r="L148" s="310">
        <v>1</v>
      </c>
      <c r="M148" s="310">
        <v>1.04</v>
      </c>
      <c r="N148" s="208">
        <f t="shared" si="10"/>
        <v>0</v>
      </c>
      <c r="O148" s="598">
        <v>0</v>
      </c>
      <c r="P148" s="208">
        <f t="shared" si="11"/>
        <v>0</v>
      </c>
      <c r="Q148" s="662"/>
      <c r="R148" s="668"/>
      <c r="S148" s="665">
        <f t="shared" si="9"/>
        <v>0</v>
      </c>
      <c r="T148" s="722"/>
    </row>
    <row r="149" spans="1:20" ht="23.25" customHeight="1">
      <c r="A149" s="285"/>
      <c r="B149" s="286"/>
      <c r="C149" s="286"/>
      <c r="D149" s="287"/>
      <c r="E149" s="388"/>
      <c r="F149" s="289"/>
      <c r="G149" s="389"/>
      <c r="H149" s="290"/>
      <c r="I149" s="291" t="s">
        <v>140</v>
      </c>
      <c r="J149" s="233">
        <v>0</v>
      </c>
      <c r="K149" s="284">
        <v>4716.1</v>
      </c>
      <c r="L149" s="310">
        <v>1</v>
      </c>
      <c r="M149" s="310">
        <v>1.04</v>
      </c>
      <c r="N149" s="208">
        <f t="shared" si="10"/>
        <v>0</v>
      </c>
      <c r="O149" s="598">
        <v>0</v>
      </c>
      <c r="P149" s="208">
        <f t="shared" si="11"/>
        <v>0</v>
      </c>
      <c r="Q149" s="662"/>
      <c r="R149" s="668"/>
      <c r="S149" s="665">
        <f t="shared" si="9"/>
        <v>0</v>
      </c>
      <c r="T149" s="722"/>
    </row>
    <row r="150" spans="1:20" ht="12.75">
      <c r="A150" s="285"/>
      <c r="B150" s="286"/>
      <c r="C150" s="286"/>
      <c r="D150" s="287"/>
      <c r="E150" s="388"/>
      <c r="F150" s="289"/>
      <c r="G150" s="389"/>
      <c r="H150" s="290"/>
      <c r="I150" s="233" t="s">
        <v>137</v>
      </c>
      <c r="J150" s="233">
        <v>708</v>
      </c>
      <c r="K150" s="284">
        <v>4716.1</v>
      </c>
      <c r="L150" s="310">
        <v>1.1675</v>
      </c>
      <c r="M150" s="310">
        <v>1.04</v>
      </c>
      <c r="N150" s="208">
        <f t="shared" si="10"/>
        <v>4054212.3429600005</v>
      </c>
      <c r="O150" s="598">
        <v>122</v>
      </c>
      <c r="P150" s="208">
        <f t="shared" si="11"/>
        <v>698607.2116400001</v>
      </c>
      <c r="Q150" s="662"/>
      <c r="R150" s="668">
        <v>135</v>
      </c>
      <c r="S150" s="665">
        <f t="shared" si="9"/>
        <v>257</v>
      </c>
      <c r="T150" s="722"/>
    </row>
    <row r="151" spans="1:20" ht="12.75">
      <c r="A151" s="285"/>
      <c r="B151" s="286"/>
      <c r="C151" s="286"/>
      <c r="D151" s="431"/>
      <c r="E151" s="432"/>
      <c r="F151" s="433"/>
      <c r="G151" s="434"/>
      <c r="H151" s="435"/>
      <c r="I151" s="233" t="s">
        <v>138</v>
      </c>
      <c r="J151" s="233">
        <v>70</v>
      </c>
      <c r="K151" s="284">
        <v>4716.1</v>
      </c>
      <c r="L151" s="310">
        <v>1.063</v>
      </c>
      <c r="M151" s="310">
        <v>1.04</v>
      </c>
      <c r="N151" s="208">
        <f t="shared" si="10"/>
        <v>364962.00104</v>
      </c>
      <c r="O151" s="598">
        <v>1</v>
      </c>
      <c r="P151" s="208">
        <f t="shared" si="11"/>
        <v>5213.742872000001</v>
      </c>
      <c r="Q151" s="662"/>
      <c r="R151" s="668">
        <v>13</v>
      </c>
      <c r="S151" s="665">
        <f t="shared" si="9"/>
        <v>14</v>
      </c>
      <c r="T151" s="722"/>
    </row>
    <row r="152" spans="1:20" ht="12.75">
      <c r="A152" s="285"/>
      <c r="B152" s="286"/>
      <c r="C152" s="286"/>
      <c r="D152" s="287"/>
      <c r="E152" s="388"/>
      <c r="F152" s="289"/>
      <c r="G152" s="389"/>
      <c r="H152" s="290"/>
      <c r="I152" s="233" t="s">
        <v>159</v>
      </c>
      <c r="J152" s="207">
        <v>0</v>
      </c>
      <c r="K152" s="284">
        <v>234.91</v>
      </c>
      <c r="L152" s="310">
        <v>1</v>
      </c>
      <c r="M152" s="310">
        <v>1.04</v>
      </c>
      <c r="N152" s="208">
        <f t="shared" si="10"/>
        <v>0</v>
      </c>
      <c r="O152" s="598">
        <v>0</v>
      </c>
      <c r="P152" s="208">
        <f t="shared" si="11"/>
        <v>0</v>
      </c>
      <c r="Q152" s="662"/>
      <c r="R152" s="668"/>
      <c r="S152" s="665">
        <f t="shared" si="9"/>
        <v>0</v>
      </c>
      <c r="T152" s="722"/>
    </row>
    <row r="153" spans="1:20" ht="13.5" thickBot="1">
      <c r="A153" s="293"/>
      <c r="B153" s="294"/>
      <c r="C153" s="294"/>
      <c r="D153" s="287"/>
      <c r="E153" s="388"/>
      <c r="F153" s="289"/>
      <c r="G153" s="389"/>
      <c r="H153" s="290"/>
      <c r="I153" s="233" t="s">
        <v>160</v>
      </c>
      <c r="J153" s="207">
        <v>0</v>
      </c>
      <c r="K153" s="284">
        <v>234.91</v>
      </c>
      <c r="L153" s="310">
        <v>1</v>
      </c>
      <c r="M153" s="310">
        <v>1.04</v>
      </c>
      <c r="N153" s="208">
        <f t="shared" si="10"/>
        <v>0</v>
      </c>
      <c r="O153" s="598">
        <v>0</v>
      </c>
      <c r="P153" s="208">
        <f t="shared" si="11"/>
        <v>0</v>
      </c>
      <c r="Q153" s="662"/>
      <c r="R153" s="668"/>
      <c r="S153" s="665">
        <f t="shared" si="9"/>
        <v>0</v>
      </c>
      <c r="T153" s="722"/>
    </row>
    <row r="154" spans="1:20" ht="124.5" thickBot="1">
      <c r="A154" s="9" t="s">
        <v>0</v>
      </c>
      <c r="B154" s="8" t="s">
        <v>18</v>
      </c>
      <c r="C154" s="8" t="s">
        <v>13</v>
      </c>
      <c r="D154" s="436" t="s">
        <v>16</v>
      </c>
      <c r="E154" s="436" t="s">
        <v>19</v>
      </c>
      <c r="F154" s="409" t="s">
        <v>242</v>
      </c>
      <c r="G154" s="410" t="s">
        <v>168</v>
      </c>
      <c r="H154" s="408" t="s">
        <v>243</v>
      </c>
      <c r="I154" s="13"/>
      <c r="J154" s="29">
        <f>J155+J156+J157+J158+J159+J160+J161+J162+J163</f>
        <v>487</v>
      </c>
      <c r="K154" s="34"/>
      <c r="L154" s="29"/>
      <c r="M154" s="29"/>
      <c r="N154" s="38">
        <f>N155+N156+N157+N158+N159+N160+N161+N162+N163</f>
        <v>242244.27903</v>
      </c>
      <c r="O154" s="254">
        <f>O155+O156+O157+O158+O159+O160+O161+O162+O163</f>
        <v>19</v>
      </c>
      <c r="P154" s="38">
        <f>P155+P156+P157+P158+P159+P160+P161+P162+P163</f>
        <v>10223.659992</v>
      </c>
      <c r="Q154" s="659">
        <f>O154*100/J154</f>
        <v>3.9014373716632442</v>
      </c>
      <c r="R154" s="667">
        <f>R155+R156+R157+R158+R159+R160+R161+R162+R163</f>
        <v>87</v>
      </c>
      <c r="S154" s="665">
        <f t="shared" si="9"/>
        <v>106</v>
      </c>
      <c r="T154" s="733">
        <f>S154*100/J154</f>
        <v>21.765913757700204</v>
      </c>
    </row>
    <row r="155" spans="1:20" ht="12.75">
      <c r="A155" s="44"/>
      <c r="B155" s="169"/>
      <c r="C155" s="169"/>
      <c r="D155" s="170"/>
      <c r="E155" s="170"/>
      <c r="F155" s="172"/>
      <c r="G155" s="172"/>
      <c r="H155" s="173"/>
      <c r="I155" s="174" t="s">
        <v>142</v>
      </c>
      <c r="J155" s="207">
        <v>10</v>
      </c>
      <c r="K155" s="284">
        <v>426.75</v>
      </c>
      <c r="L155" s="310">
        <v>0.6995</v>
      </c>
      <c r="M155" s="310">
        <v>1.04</v>
      </c>
      <c r="N155" s="208">
        <f>J155*K155*L155*M155</f>
        <v>3104.5209</v>
      </c>
      <c r="O155" s="598">
        <v>0</v>
      </c>
      <c r="P155" s="158">
        <f>K155*L155*O155*M155</f>
        <v>0</v>
      </c>
      <c r="Q155" s="658"/>
      <c r="R155" s="668"/>
      <c r="S155" s="643">
        <f t="shared" si="9"/>
        <v>0</v>
      </c>
      <c r="T155" s="722"/>
    </row>
    <row r="156" spans="1:20" ht="12.75">
      <c r="A156" s="50"/>
      <c r="B156" s="178"/>
      <c r="C156" s="178"/>
      <c r="D156" s="179"/>
      <c r="E156" s="179"/>
      <c r="F156" s="181"/>
      <c r="G156" s="181"/>
      <c r="H156" s="182"/>
      <c r="I156" s="174" t="s">
        <v>143</v>
      </c>
      <c r="J156" s="207">
        <v>45</v>
      </c>
      <c r="K156" s="284">
        <v>426.75</v>
      </c>
      <c r="L156" s="310">
        <v>0.6995</v>
      </c>
      <c r="M156" s="310">
        <v>1.04</v>
      </c>
      <c r="N156" s="208">
        <f aca="true" t="shared" si="12" ref="N156:N163">J156*K156*L156*M156</f>
        <v>13970.34405</v>
      </c>
      <c r="O156" s="598">
        <v>0</v>
      </c>
      <c r="P156" s="158">
        <f aca="true" t="shared" si="13" ref="P156:P163">K156*L156*O156*M156</f>
        <v>0</v>
      </c>
      <c r="Q156" s="658"/>
      <c r="R156" s="668"/>
      <c r="S156" s="643">
        <f t="shared" si="9"/>
        <v>0</v>
      </c>
      <c r="T156" s="722"/>
    </row>
    <row r="157" spans="1:20" ht="12.75">
      <c r="A157" s="50"/>
      <c r="B157" s="178"/>
      <c r="C157" s="178"/>
      <c r="D157" s="179"/>
      <c r="E157" s="179"/>
      <c r="F157" s="181"/>
      <c r="G157" s="181"/>
      <c r="H157" s="182"/>
      <c r="I157" s="174" t="s">
        <v>144</v>
      </c>
      <c r="J157" s="207">
        <v>0</v>
      </c>
      <c r="K157" s="284">
        <v>426.75</v>
      </c>
      <c r="L157" s="310">
        <v>0.6995</v>
      </c>
      <c r="M157" s="310">
        <v>1.04</v>
      </c>
      <c r="N157" s="208">
        <f t="shared" si="12"/>
        <v>0</v>
      </c>
      <c r="O157" s="598">
        <v>0</v>
      </c>
      <c r="P157" s="158">
        <f t="shared" si="13"/>
        <v>0</v>
      </c>
      <c r="Q157" s="658"/>
      <c r="R157" s="668"/>
      <c r="S157" s="643">
        <f t="shared" si="9"/>
        <v>0</v>
      </c>
      <c r="T157" s="722"/>
    </row>
    <row r="158" spans="1:20" ht="12.75">
      <c r="A158" s="50"/>
      <c r="B158" s="178"/>
      <c r="C158" s="178"/>
      <c r="D158" s="179"/>
      <c r="E158" s="179"/>
      <c r="F158" s="181"/>
      <c r="G158" s="181"/>
      <c r="H158" s="182"/>
      <c r="I158" s="174" t="s">
        <v>145</v>
      </c>
      <c r="J158" s="207">
        <v>0</v>
      </c>
      <c r="K158" s="284">
        <v>426.75</v>
      </c>
      <c r="L158" s="310">
        <v>0.6995</v>
      </c>
      <c r="M158" s="310">
        <v>1.04</v>
      </c>
      <c r="N158" s="208">
        <f t="shared" si="12"/>
        <v>0</v>
      </c>
      <c r="O158" s="598">
        <v>0</v>
      </c>
      <c r="P158" s="158">
        <f t="shared" si="13"/>
        <v>0</v>
      </c>
      <c r="Q158" s="658"/>
      <c r="R158" s="668"/>
      <c r="S158" s="643">
        <f t="shared" si="9"/>
        <v>0</v>
      </c>
      <c r="T158" s="722"/>
    </row>
    <row r="159" spans="1:20" ht="24.75" customHeight="1">
      <c r="A159" s="50"/>
      <c r="B159" s="178"/>
      <c r="C159" s="178"/>
      <c r="D159" s="179"/>
      <c r="E159" s="179"/>
      <c r="F159" s="181"/>
      <c r="G159" s="181"/>
      <c r="H159" s="182"/>
      <c r="I159" s="183" t="s">
        <v>146</v>
      </c>
      <c r="J159" s="207">
        <v>32</v>
      </c>
      <c r="K159" s="284">
        <v>426.75</v>
      </c>
      <c r="L159" s="310">
        <v>0.6995</v>
      </c>
      <c r="M159" s="310">
        <v>1.04</v>
      </c>
      <c r="N159" s="208">
        <f t="shared" si="12"/>
        <v>9934.46688</v>
      </c>
      <c r="O159" s="598">
        <v>0</v>
      </c>
      <c r="P159" s="158">
        <f t="shared" si="13"/>
        <v>0</v>
      </c>
      <c r="Q159" s="658"/>
      <c r="R159" s="668">
        <v>3</v>
      </c>
      <c r="S159" s="643">
        <f t="shared" si="9"/>
        <v>3</v>
      </c>
      <c r="T159" s="722"/>
    </row>
    <row r="160" spans="1:20" ht="12.75">
      <c r="A160" s="50"/>
      <c r="B160" s="178"/>
      <c r="C160" s="178"/>
      <c r="D160" s="179"/>
      <c r="E160" s="179"/>
      <c r="F160" s="181"/>
      <c r="G160" s="181"/>
      <c r="H160" s="182"/>
      <c r="I160" s="174" t="s">
        <v>147</v>
      </c>
      <c r="J160" s="207">
        <v>400</v>
      </c>
      <c r="K160" s="314">
        <v>426.75</v>
      </c>
      <c r="L160" s="503">
        <v>1.2124</v>
      </c>
      <c r="M160" s="310">
        <v>1.04</v>
      </c>
      <c r="N160" s="208">
        <f t="shared" si="12"/>
        <v>215234.9472</v>
      </c>
      <c r="O160" s="598">
        <v>19</v>
      </c>
      <c r="P160" s="604">
        <f t="shared" si="13"/>
        <v>10223.659992</v>
      </c>
      <c r="Q160" s="658"/>
      <c r="R160" s="668">
        <v>84</v>
      </c>
      <c r="S160" s="643">
        <f t="shared" si="9"/>
        <v>103</v>
      </c>
      <c r="T160" s="722"/>
    </row>
    <row r="161" spans="1:20" ht="13.5" thickBot="1">
      <c r="A161" s="437"/>
      <c r="B161" s="178"/>
      <c r="C161" s="178"/>
      <c r="D161" s="258"/>
      <c r="E161" s="188"/>
      <c r="F161" s="190"/>
      <c r="G161" s="190"/>
      <c r="H161" s="191"/>
      <c r="I161" s="234" t="s">
        <v>148</v>
      </c>
      <c r="J161" s="235">
        <v>0</v>
      </c>
      <c r="K161" s="315">
        <v>426.75</v>
      </c>
      <c r="L161" s="504">
        <v>0.8704</v>
      </c>
      <c r="M161" s="310">
        <v>1.04</v>
      </c>
      <c r="N161" s="208">
        <f t="shared" si="12"/>
        <v>0</v>
      </c>
      <c r="O161" s="598">
        <v>0</v>
      </c>
      <c r="P161" s="158">
        <f t="shared" si="13"/>
        <v>0</v>
      </c>
      <c r="Q161" s="658"/>
      <c r="R161" s="668"/>
      <c r="S161" s="643">
        <f t="shared" si="9"/>
        <v>0</v>
      </c>
      <c r="T161" s="722"/>
    </row>
    <row r="162" spans="1:20" ht="12.75">
      <c r="A162" s="97"/>
      <c r="B162" s="178"/>
      <c r="C162" s="178"/>
      <c r="D162" s="257"/>
      <c r="E162" s="179"/>
      <c r="F162" s="181"/>
      <c r="G162" s="181"/>
      <c r="H162" s="182"/>
      <c r="I162" s="174" t="s">
        <v>161</v>
      </c>
      <c r="J162" s="233">
        <v>0</v>
      </c>
      <c r="K162" s="316">
        <v>231.92</v>
      </c>
      <c r="L162" s="374">
        <v>1</v>
      </c>
      <c r="M162" s="310">
        <v>1.04</v>
      </c>
      <c r="N162" s="208">
        <f t="shared" si="12"/>
        <v>0</v>
      </c>
      <c r="O162" s="598">
        <v>0</v>
      </c>
      <c r="P162" s="158">
        <f t="shared" si="13"/>
        <v>0</v>
      </c>
      <c r="Q162" s="658"/>
      <c r="R162" s="668"/>
      <c r="S162" s="643">
        <f t="shared" si="9"/>
        <v>0</v>
      </c>
      <c r="T162" s="722"/>
    </row>
    <row r="163" spans="1:20" ht="13.5" thickBot="1">
      <c r="A163" s="97"/>
      <c r="B163" s="212"/>
      <c r="C163" s="212"/>
      <c r="D163" s="259"/>
      <c r="E163" s="213"/>
      <c r="F163" s="215"/>
      <c r="G163" s="215"/>
      <c r="H163" s="216"/>
      <c r="I163" s="236" t="s">
        <v>164</v>
      </c>
      <c r="J163" s="237">
        <v>0</v>
      </c>
      <c r="K163" s="317">
        <v>231.92</v>
      </c>
      <c r="L163" s="375">
        <v>1</v>
      </c>
      <c r="M163" s="310">
        <v>1.04</v>
      </c>
      <c r="N163" s="208">
        <f t="shared" si="12"/>
        <v>0</v>
      </c>
      <c r="O163" s="615">
        <v>0</v>
      </c>
      <c r="P163" s="158">
        <f t="shared" si="13"/>
        <v>0</v>
      </c>
      <c r="Q163" s="663"/>
      <c r="R163" s="668"/>
      <c r="S163" s="643">
        <f t="shared" si="9"/>
        <v>0</v>
      </c>
      <c r="T163" s="722"/>
    </row>
    <row r="164" spans="1:20" ht="12.75">
      <c r="A164" s="1" t="s">
        <v>20</v>
      </c>
      <c r="J164" s="381">
        <f>J2+J5+J44+J103+J130+J137+J140+J143+J144+J154</f>
        <v>422692.6</v>
      </c>
      <c r="K164" s="91"/>
      <c r="L164" s="91"/>
      <c r="M164" s="91"/>
      <c r="N164" s="307">
        <f>N2+N5+N44+N103+N130+N137+N140+N143+N144+N154</f>
        <v>37477300.52042704</v>
      </c>
      <c r="O164" s="616">
        <f>O2+O5+O44+O103+O130+O137+O140+O143+O144+O154</f>
        <v>127147</v>
      </c>
      <c r="P164" s="92">
        <f>P2+P5+P44+P103+P130+P137+P140+P143+P144+P154</f>
        <v>8856277.19981056</v>
      </c>
      <c r="Q164" s="619">
        <f>O164*100/J164</f>
        <v>30.080252173801956</v>
      </c>
      <c r="R164" s="664">
        <f>R2+R5+R44+R103+R130+R137+R140+R143+R144+R154</f>
        <v>176447.6</v>
      </c>
      <c r="S164" s="665">
        <f>O164+R164</f>
        <v>303594.6</v>
      </c>
      <c r="T164" s="732">
        <f>S164*100/J164</f>
        <v>71.82396852937572</v>
      </c>
    </row>
    <row r="165" spans="14:19" ht="12.75">
      <c r="N165" s="755"/>
      <c r="O165" s="164"/>
      <c r="P165" s="92">
        <f>P164*100/N164</f>
        <v>23.631043529892015</v>
      </c>
      <c r="Q165" s="249"/>
      <c r="S165" s="724">
        <f>O164+R164</f>
        <v>303594.6</v>
      </c>
    </row>
    <row r="166" spans="15:19" ht="12.75">
      <c r="O166" s="163"/>
      <c r="P166" s="165"/>
      <c r="S166" s="725">
        <f>S164*100/J164</f>
        <v>71.82396852937572</v>
      </c>
    </row>
    <row r="168" spans="12:14" ht="12.75">
      <c r="L168">
        <v>2016</v>
      </c>
      <c r="N168" s="423">
        <v>24891804</v>
      </c>
    </row>
    <row r="169" spans="12:14" ht="12.75">
      <c r="L169">
        <v>2017</v>
      </c>
      <c r="N169" s="422">
        <v>29928806.57</v>
      </c>
    </row>
    <row r="170" spans="12:14" ht="12.75">
      <c r="L170">
        <v>2018</v>
      </c>
      <c r="N170" s="422">
        <v>33456500</v>
      </c>
    </row>
    <row r="171" spans="12:16" ht="12.75">
      <c r="L171">
        <v>2019</v>
      </c>
      <c r="N171" s="263">
        <f>N164</f>
        <v>37477300.52042704</v>
      </c>
      <c r="O171" s="790">
        <v>34746496</v>
      </c>
      <c r="P171" s="790"/>
    </row>
    <row r="172" ht="12.75">
      <c r="O172" s="263">
        <f>N164-O171</f>
        <v>2730804.5204270408</v>
      </c>
    </row>
    <row r="174" spans="11:13" ht="12.75">
      <c r="K174" s="312"/>
      <c r="L174" s="312"/>
      <c r="M174" s="312"/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T170"/>
  <sheetViews>
    <sheetView zoomScale="184" zoomScaleNormal="184" zoomScalePageLayoutView="0" workbookViewId="0" topLeftCell="I157">
      <selection activeCell="Q176" sqref="Q176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6.421875" style="0" customWidth="1"/>
    <col min="4" max="4" width="9.7109375" style="0" customWidth="1"/>
    <col min="9" max="9" width="20.421875" style="0" customWidth="1"/>
    <col min="14" max="14" width="9.57421875" style="0" bestFit="1" customWidth="1"/>
    <col min="15" max="15" width="10.57421875" style="0" customWidth="1"/>
    <col min="20" max="20" width="10.00390625" style="0" bestFit="1" customWidth="1"/>
  </cols>
  <sheetData>
    <row r="1" spans="1:20" ht="48.75" customHeight="1" thickBot="1">
      <c r="A1" s="3" t="s">
        <v>21</v>
      </c>
      <c r="B1" s="4" t="s">
        <v>24</v>
      </c>
      <c r="C1" s="5" t="s">
        <v>25</v>
      </c>
      <c r="D1" s="5" t="s">
        <v>26</v>
      </c>
      <c r="E1" s="4" t="s">
        <v>27</v>
      </c>
      <c r="F1" s="36" t="s">
        <v>149</v>
      </c>
      <c r="G1" s="6" t="s">
        <v>23</v>
      </c>
      <c r="H1" s="7" t="s">
        <v>22</v>
      </c>
      <c r="I1" s="7" t="s">
        <v>36</v>
      </c>
      <c r="J1" s="22" t="s">
        <v>41</v>
      </c>
      <c r="K1" s="23" t="s">
        <v>150</v>
      </c>
      <c r="L1" s="334" t="s">
        <v>273</v>
      </c>
      <c r="M1" s="334" t="s">
        <v>372</v>
      </c>
      <c r="N1" s="37" t="s">
        <v>119</v>
      </c>
      <c r="O1" s="599" t="s">
        <v>329</v>
      </c>
      <c r="P1" s="600" t="s">
        <v>330</v>
      </c>
      <c r="Q1" s="601" t="s">
        <v>331</v>
      </c>
      <c r="R1" s="599" t="s">
        <v>337</v>
      </c>
      <c r="S1" s="709" t="s">
        <v>338</v>
      </c>
      <c r="T1" s="708" t="s">
        <v>331</v>
      </c>
    </row>
    <row r="2" spans="1:20" ht="12.75">
      <c r="A2" s="923" t="s">
        <v>0</v>
      </c>
      <c r="B2" s="925" t="s">
        <v>1</v>
      </c>
      <c r="C2" s="925" t="s">
        <v>3</v>
      </c>
      <c r="D2" s="933" t="s">
        <v>165</v>
      </c>
      <c r="E2" s="933" t="s">
        <v>28</v>
      </c>
      <c r="F2" s="937" t="s">
        <v>166</v>
      </c>
      <c r="G2" s="933" t="s">
        <v>167</v>
      </c>
      <c r="H2" s="935" t="s">
        <v>151</v>
      </c>
      <c r="I2" s="13"/>
      <c r="J2" s="29">
        <f>J3+J4</f>
        <v>19900</v>
      </c>
      <c r="K2" s="21"/>
      <c r="L2" s="21"/>
      <c r="M2" s="21"/>
      <c r="N2" s="38">
        <f>N3+N4</f>
        <v>2554093.3600000003</v>
      </c>
      <c r="O2" s="254">
        <f>O3+O4</f>
        <v>4699</v>
      </c>
      <c r="P2" s="38">
        <f>P3+P4</f>
        <v>603099.7336</v>
      </c>
      <c r="Q2" s="614">
        <f>O2*100/J2</f>
        <v>23.613065326633166</v>
      </c>
      <c r="R2" s="687">
        <f>R3+R4</f>
        <v>6721</v>
      </c>
      <c r="S2" s="688">
        <f>O2+R2</f>
        <v>11420</v>
      </c>
      <c r="T2" s="700">
        <f>S2*100/J2</f>
        <v>57.38693467336683</v>
      </c>
    </row>
    <row r="3" spans="1:20" ht="12.75">
      <c r="A3" s="924"/>
      <c r="B3" s="926"/>
      <c r="C3" s="926"/>
      <c r="D3" s="934"/>
      <c r="E3" s="934"/>
      <c r="F3" s="938"/>
      <c r="G3" s="934"/>
      <c r="H3" s="936"/>
      <c r="I3" s="268" t="s">
        <v>37</v>
      </c>
      <c r="J3" s="207">
        <v>500</v>
      </c>
      <c r="K3" s="310">
        <v>123.41</v>
      </c>
      <c r="L3" s="207">
        <v>1</v>
      </c>
      <c r="M3" s="207">
        <v>1.04</v>
      </c>
      <c r="N3" s="208">
        <f>J3*K3*L3*M3</f>
        <v>64173.200000000004</v>
      </c>
      <c r="O3" s="598">
        <v>89</v>
      </c>
      <c r="P3" s="604">
        <f>K3*L3*O3*M3</f>
        <v>11422.829600000001</v>
      </c>
      <c r="Q3" s="608"/>
      <c r="R3" s="689">
        <v>411</v>
      </c>
      <c r="S3" s="572">
        <f aca="true" t="shared" si="0" ref="S3:S66">O3+R3</f>
        <v>500</v>
      </c>
      <c r="T3" s="690"/>
    </row>
    <row r="4" spans="1:20" ht="28.5" customHeight="1" thickBot="1">
      <c r="A4" s="924"/>
      <c r="B4" s="926"/>
      <c r="C4" s="926"/>
      <c r="D4" s="934"/>
      <c r="E4" s="934"/>
      <c r="F4" s="938"/>
      <c r="G4" s="934"/>
      <c r="H4" s="936"/>
      <c r="I4" s="269" t="s">
        <v>40</v>
      </c>
      <c r="J4" s="207">
        <v>19400</v>
      </c>
      <c r="K4" s="310">
        <v>123.41</v>
      </c>
      <c r="L4" s="207">
        <v>1</v>
      </c>
      <c r="M4" s="207">
        <v>1.04</v>
      </c>
      <c r="N4" s="208">
        <f>J4*K4*L4*M4</f>
        <v>2489920.16</v>
      </c>
      <c r="O4" s="598">
        <v>4610</v>
      </c>
      <c r="P4" s="604">
        <f>K4*L4*O4*M4</f>
        <v>591676.904</v>
      </c>
      <c r="Q4" s="625"/>
      <c r="R4" s="689">
        <v>6310</v>
      </c>
      <c r="S4" s="572">
        <f t="shared" si="0"/>
        <v>10920</v>
      </c>
      <c r="T4" s="690"/>
    </row>
    <row r="5" spans="1:20" ht="156.75" thickBot="1">
      <c r="A5" s="9" t="s">
        <v>0</v>
      </c>
      <c r="B5" s="8" t="s">
        <v>2</v>
      </c>
      <c r="C5" s="8" t="s">
        <v>3</v>
      </c>
      <c r="D5" s="25" t="s">
        <v>165</v>
      </c>
      <c r="E5" s="25" t="s">
        <v>28</v>
      </c>
      <c r="F5" s="32" t="s">
        <v>75</v>
      </c>
      <c r="G5" s="107" t="s">
        <v>168</v>
      </c>
      <c r="H5" s="12" t="s">
        <v>152</v>
      </c>
      <c r="I5" s="14"/>
      <c r="J5" s="29">
        <f>J6+J7+J8+J9+J10+J11+J12+J13+J14+J15+J17+J18+J19+J24+J25+J26+J27+J28+J29+J30+J31+J32+J33+J34+J35+J36+J37+J38+J39+J40+J41+J42+J43+J23+J16</f>
        <v>32639</v>
      </c>
      <c r="K5" s="21"/>
      <c r="L5" s="21"/>
      <c r="M5" s="21"/>
      <c r="N5" s="38">
        <f>N6+N7+N8+N9+N10+N11+N12+N13+N14+N15+N17+N18+N19+N24+N25+N26+N27+N28+N29+N30+N31+N32+N33+N34+N35+N36+N37+N38+N39+N40+N41+N42+N43+N23+N16</f>
        <v>6363770.0181535985</v>
      </c>
      <c r="O5" s="254">
        <f>O6+O7+O8+O9+O10+O11+O12+O13+O14+O15+O17+O18+O19+O24+O25+O26+O27+O28+O29+O30+O31+O32+O33+O34+O35+O36+O37+O38+O39+O40+O41+O42+O43+O23+O16</f>
        <v>13991</v>
      </c>
      <c r="P5" s="38">
        <f>P6+P7+P8+P9+P10+P11+P12+P13+P14+P15+P17+P18+P19+P24+P25+P26+P27+P28+P29+P30+P31+P32+P33+P34+P35+P36+P37+P38+P39+P40+P41+P42+P43+P23+P16</f>
        <v>2184072.88996416</v>
      </c>
      <c r="Q5" s="607">
        <f>O5*100/J5</f>
        <v>42.86589662673489</v>
      </c>
      <c r="R5" s="687">
        <f>R6+R7+R8+R9+R10+R11+R12+R13+R14+R15+R17+R18+R19+R24+R25+R26+R27+R28+R29+R30+R31+R32+R33+R34+R35+R36+R37+R38+R39+R40+R41+R42+R43+R23+R16</f>
        <v>13557</v>
      </c>
      <c r="S5" s="688">
        <f t="shared" si="0"/>
        <v>27548</v>
      </c>
      <c r="T5" s="700">
        <f>S5*100/J5</f>
        <v>84.40209565244034</v>
      </c>
    </row>
    <row r="6" spans="1:20" ht="12.75">
      <c r="A6" s="168"/>
      <c r="B6" s="169"/>
      <c r="C6" s="169"/>
      <c r="D6" s="170"/>
      <c r="E6" s="171"/>
      <c r="F6" s="172"/>
      <c r="G6" s="172"/>
      <c r="H6" s="173"/>
      <c r="I6" s="174" t="s">
        <v>42</v>
      </c>
      <c r="J6" s="175">
        <v>200</v>
      </c>
      <c r="K6" s="310">
        <v>231.92</v>
      </c>
      <c r="L6" s="310">
        <v>2.5454</v>
      </c>
      <c r="M6" s="310">
        <v>1.04</v>
      </c>
      <c r="N6" s="176">
        <f>J6*K6*L6*M6</f>
        <v>122788.466944</v>
      </c>
      <c r="O6" s="598">
        <v>0</v>
      </c>
      <c r="P6" s="604">
        <f>K6*L6*O6*M6</f>
        <v>0</v>
      </c>
      <c r="Q6" s="625"/>
      <c r="R6" s="689">
        <v>95</v>
      </c>
      <c r="S6" s="530">
        <f t="shared" si="0"/>
        <v>95</v>
      </c>
      <c r="T6" s="690"/>
    </row>
    <row r="7" spans="1:20" ht="12.75">
      <c r="A7" s="177"/>
      <c r="B7" s="178"/>
      <c r="C7" s="178"/>
      <c r="D7" s="179"/>
      <c r="E7" s="180"/>
      <c r="F7" s="181"/>
      <c r="G7" s="181"/>
      <c r="H7" s="182"/>
      <c r="I7" s="174" t="s">
        <v>43</v>
      </c>
      <c r="J7" s="175">
        <v>50</v>
      </c>
      <c r="K7" s="310">
        <v>231.92</v>
      </c>
      <c r="L7" s="310">
        <v>2.5454</v>
      </c>
      <c r="M7" s="310">
        <v>1.04</v>
      </c>
      <c r="N7" s="176">
        <f aca="true" t="shared" si="1" ref="N7:N43">J7*K7*L7*M7</f>
        <v>30697.116736</v>
      </c>
      <c r="O7" s="598">
        <v>24</v>
      </c>
      <c r="P7" s="604">
        <f aca="true" t="shared" si="2" ref="P7:P43">K7*L7*O7*M7</f>
        <v>14734.616033280001</v>
      </c>
      <c r="Q7" s="625"/>
      <c r="R7" s="689">
        <v>8</v>
      </c>
      <c r="S7" s="530">
        <f t="shared" si="0"/>
        <v>32</v>
      </c>
      <c r="T7" s="690"/>
    </row>
    <row r="8" spans="1:20" ht="21.75" customHeight="1">
      <c r="A8" s="177"/>
      <c r="B8" s="178"/>
      <c r="C8" s="178"/>
      <c r="D8" s="179"/>
      <c r="E8" s="180"/>
      <c r="F8" s="181"/>
      <c r="G8" s="181"/>
      <c r="H8" s="182"/>
      <c r="I8" s="183" t="s">
        <v>44</v>
      </c>
      <c r="J8" s="175">
        <v>0</v>
      </c>
      <c r="K8" s="310">
        <v>231.92</v>
      </c>
      <c r="L8" s="310">
        <v>18.0359</v>
      </c>
      <c r="M8" s="310">
        <v>1.04</v>
      </c>
      <c r="N8" s="176">
        <f t="shared" si="1"/>
        <v>0</v>
      </c>
      <c r="O8" s="598">
        <v>0</v>
      </c>
      <c r="P8" s="604">
        <f t="shared" si="2"/>
        <v>0</v>
      </c>
      <c r="Q8" s="625"/>
      <c r="R8" s="689">
        <v>0</v>
      </c>
      <c r="S8" s="530">
        <f t="shared" si="0"/>
        <v>0</v>
      </c>
      <c r="T8" s="690"/>
    </row>
    <row r="9" spans="1:20" ht="12.75">
      <c r="A9" s="177"/>
      <c r="B9" s="178"/>
      <c r="C9" s="178"/>
      <c r="D9" s="179"/>
      <c r="E9" s="180"/>
      <c r="F9" s="181"/>
      <c r="G9" s="181"/>
      <c r="H9" s="182">
        <v>11800</v>
      </c>
      <c r="I9" s="743" t="s">
        <v>365</v>
      </c>
      <c r="J9" s="175">
        <v>13700</v>
      </c>
      <c r="K9" s="310">
        <v>231.92</v>
      </c>
      <c r="L9" s="310">
        <v>0.5957</v>
      </c>
      <c r="M9" s="310">
        <v>1.04</v>
      </c>
      <c r="N9" s="176">
        <f t="shared" si="1"/>
        <v>1968428.7925120003</v>
      </c>
      <c r="O9" s="598">
        <v>7825</v>
      </c>
      <c r="P9" s="604">
        <f t="shared" si="2"/>
        <v>1124303.3066719999</v>
      </c>
      <c r="Q9" s="625"/>
      <c r="R9" s="689">
        <v>4745</v>
      </c>
      <c r="S9" s="530">
        <f t="shared" si="0"/>
        <v>12570</v>
      </c>
      <c r="T9" s="690"/>
    </row>
    <row r="10" spans="1:20" ht="12.75">
      <c r="A10" s="177"/>
      <c r="B10" s="178"/>
      <c r="C10" s="178"/>
      <c r="D10" s="179"/>
      <c r="E10" s="180"/>
      <c r="F10" s="181"/>
      <c r="G10" s="181"/>
      <c r="H10" s="182"/>
      <c r="I10" s="174" t="s">
        <v>46</v>
      </c>
      <c r="J10" s="175">
        <v>20</v>
      </c>
      <c r="K10" s="310">
        <v>231.92</v>
      </c>
      <c r="L10" s="310">
        <v>2.5454</v>
      </c>
      <c r="M10" s="310">
        <v>1.04</v>
      </c>
      <c r="N10" s="176">
        <f t="shared" si="1"/>
        <v>12278.8466944</v>
      </c>
      <c r="O10" s="598">
        <v>0</v>
      </c>
      <c r="P10" s="604">
        <f t="shared" si="2"/>
        <v>0</v>
      </c>
      <c r="Q10" s="625"/>
      <c r="R10" s="689">
        <v>0</v>
      </c>
      <c r="S10" s="530">
        <f t="shared" si="0"/>
        <v>0</v>
      </c>
      <c r="T10" s="690"/>
    </row>
    <row r="11" spans="1:20" ht="12.75">
      <c r="A11" s="177"/>
      <c r="B11" s="178"/>
      <c r="C11" s="178"/>
      <c r="D11" s="179"/>
      <c r="E11" s="180"/>
      <c r="F11" s="181"/>
      <c r="G11" s="181"/>
      <c r="H11" s="182"/>
      <c r="I11" s="174" t="s">
        <v>47</v>
      </c>
      <c r="J11" s="175">
        <v>150</v>
      </c>
      <c r="K11" s="310">
        <v>231.92</v>
      </c>
      <c r="L11" s="310">
        <v>0.5957</v>
      </c>
      <c r="M11" s="310">
        <v>1.04</v>
      </c>
      <c r="N11" s="176">
        <f t="shared" si="1"/>
        <v>21552.140064</v>
      </c>
      <c r="O11" s="598">
        <v>138</v>
      </c>
      <c r="P11" s="604">
        <f t="shared" si="2"/>
        <v>19827.968858879998</v>
      </c>
      <c r="Q11" s="625"/>
      <c r="R11" s="689">
        <v>12</v>
      </c>
      <c r="S11" s="530">
        <f t="shared" si="0"/>
        <v>150</v>
      </c>
      <c r="T11" s="690"/>
    </row>
    <row r="12" spans="1:20" ht="12.75">
      <c r="A12" s="177"/>
      <c r="B12" s="178"/>
      <c r="C12" s="178"/>
      <c r="D12" s="179"/>
      <c r="E12" s="180"/>
      <c r="F12" s="181"/>
      <c r="G12" s="181"/>
      <c r="H12" s="182"/>
      <c r="I12" s="174" t="s">
        <v>48</v>
      </c>
      <c r="J12" s="175">
        <v>800</v>
      </c>
      <c r="K12" s="310">
        <v>231.92</v>
      </c>
      <c r="L12" s="310">
        <v>0.5957</v>
      </c>
      <c r="M12" s="310">
        <v>1.04</v>
      </c>
      <c r="N12" s="176">
        <f t="shared" si="1"/>
        <v>114944.747008</v>
      </c>
      <c r="O12" s="598">
        <v>570</v>
      </c>
      <c r="P12" s="604">
        <f t="shared" si="2"/>
        <v>81898.1322432</v>
      </c>
      <c r="Q12" s="625"/>
      <c r="R12" s="689">
        <v>230</v>
      </c>
      <c r="S12" s="530">
        <f t="shared" si="0"/>
        <v>800</v>
      </c>
      <c r="T12" s="690"/>
    </row>
    <row r="13" spans="1:20" ht="12.75">
      <c r="A13" s="177"/>
      <c r="B13" s="178"/>
      <c r="C13" s="178"/>
      <c r="D13" s="179"/>
      <c r="E13" s="180"/>
      <c r="F13" s="181"/>
      <c r="G13" s="181"/>
      <c r="H13" s="182"/>
      <c r="I13" s="174" t="s">
        <v>49</v>
      </c>
      <c r="J13" s="175">
        <v>900</v>
      </c>
      <c r="K13" s="310">
        <v>231.92</v>
      </c>
      <c r="L13" s="310">
        <v>2.5454</v>
      </c>
      <c r="M13" s="310">
        <v>1.04</v>
      </c>
      <c r="N13" s="176">
        <f t="shared" si="1"/>
        <v>552548.1012479999</v>
      </c>
      <c r="O13" s="598">
        <v>100</v>
      </c>
      <c r="P13" s="604">
        <f t="shared" si="2"/>
        <v>61394.233472</v>
      </c>
      <c r="Q13" s="625"/>
      <c r="R13" s="689">
        <v>35</v>
      </c>
      <c r="S13" s="530">
        <f t="shared" si="0"/>
        <v>135</v>
      </c>
      <c r="T13" s="690"/>
    </row>
    <row r="14" spans="1:20" ht="12.75">
      <c r="A14" s="177"/>
      <c r="B14" s="178"/>
      <c r="C14" s="178"/>
      <c r="D14" s="179"/>
      <c r="E14" s="180"/>
      <c r="F14" s="181"/>
      <c r="G14" s="181"/>
      <c r="H14" s="182"/>
      <c r="I14" s="174" t="s">
        <v>61</v>
      </c>
      <c r="J14" s="175">
        <v>0</v>
      </c>
      <c r="K14" s="310">
        <v>231.92</v>
      </c>
      <c r="L14" s="310">
        <v>0.5957</v>
      </c>
      <c r="M14" s="310">
        <v>1.04</v>
      </c>
      <c r="N14" s="176">
        <f t="shared" si="1"/>
        <v>0</v>
      </c>
      <c r="O14" s="598">
        <v>0</v>
      </c>
      <c r="P14" s="604">
        <f t="shared" si="2"/>
        <v>0</v>
      </c>
      <c r="Q14" s="625"/>
      <c r="R14" s="689">
        <v>0</v>
      </c>
      <c r="S14" s="530">
        <f t="shared" si="0"/>
        <v>0</v>
      </c>
      <c r="T14" s="690"/>
    </row>
    <row r="15" spans="1:20" ht="12.75">
      <c r="A15" s="177"/>
      <c r="B15" s="178"/>
      <c r="C15" s="178"/>
      <c r="D15" s="179"/>
      <c r="E15" s="180"/>
      <c r="F15" s="181"/>
      <c r="G15" s="181"/>
      <c r="H15" s="182"/>
      <c r="I15" s="174" t="s">
        <v>51</v>
      </c>
      <c r="J15" s="175">
        <v>0</v>
      </c>
      <c r="K15" s="310">
        <v>231.92</v>
      </c>
      <c r="L15" s="310">
        <v>0.5957</v>
      </c>
      <c r="M15" s="310">
        <v>1.04</v>
      </c>
      <c r="N15" s="176">
        <f t="shared" si="1"/>
        <v>0</v>
      </c>
      <c r="O15" s="598">
        <v>0</v>
      </c>
      <c r="P15" s="604">
        <f t="shared" si="2"/>
        <v>0</v>
      </c>
      <c r="Q15" s="625"/>
      <c r="R15" s="689">
        <v>0</v>
      </c>
      <c r="S15" s="530">
        <f t="shared" si="0"/>
        <v>0</v>
      </c>
      <c r="T15" s="690"/>
    </row>
    <row r="16" spans="1:20" ht="12.75">
      <c r="A16" s="177"/>
      <c r="B16" s="178"/>
      <c r="C16" s="178"/>
      <c r="D16" s="179"/>
      <c r="E16" s="180"/>
      <c r="F16" s="181"/>
      <c r="G16" s="181"/>
      <c r="H16" s="182"/>
      <c r="I16" s="174" t="s">
        <v>162</v>
      </c>
      <c r="J16" s="175">
        <v>50</v>
      </c>
      <c r="K16" s="310">
        <v>231.92</v>
      </c>
      <c r="L16" s="310">
        <v>1.1613</v>
      </c>
      <c r="M16" s="310">
        <v>1.04</v>
      </c>
      <c r="N16" s="176">
        <f t="shared" si="1"/>
        <v>14005.092192</v>
      </c>
      <c r="O16" s="598">
        <v>2</v>
      </c>
      <c r="P16" s="604">
        <f t="shared" si="2"/>
        <v>560.20368768</v>
      </c>
      <c r="Q16" s="625"/>
      <c r="R16" s="689">
        <v>6</v>
      </c>
      <c r="S16" s="530">
        <f t="shared" si="0"/>
        <v>8</v>
      </c>
      <c r="T16" s="690"/>
    </row>
    <row r="17" spans="1:20" ht="12.75">
      <c r="A17" s="177"/>
      <c r="B17" s="178"/>
      <c r="C17" s="178"/>
      <c r="D17" s="179"/>
      <c r="E17" s="180"/>
      <c r="F17" s="181"/>
      <c r="G17" s="181"/>
      <c r="H17" s="182"/>
      <c r="I17" s="174" t="s">
        <v>52</v>
      </c>
      <c r="J17" s="175">
        <v>11800</v>
      </c>
      <c r="K17" s="310">
        <v>231.92</v>
      </c>
      <c r="L17" s="310">
        <v>0.5957</v>
      </c>
      <c r="M17" s="310">
        <v>1.04</v>
      </c>
      <c r="N17" s="176">
        <f t="shared" si="1"/>
        <v>1695435.018368</v>
      </c>
      <c r="O17" s="598">
        <v>4480</v>
      </c>
      <c r="P17" s="604">
        <f t="shared" si="2"/>
        <v>643690.5832448</v>
      </c>
      <c r="Q17" s="625"/>
      <c r="R17" s="689">
        <v>7212</v>
      </c>
      <c r="S17" s="530">
        <f t="shared" si="0"/>
        <v>11692</v>
      </c>
      <c r="T17" s="690"/>
    </row>
    <row r="18" spans="1:20" ht="36.75" customHeight="1">
      <c r="A18" s="177"/>
      <c r="B18" s="178"/>
      <c r="C18" s="178"/>
      <c r="D18" s="179"/>
      <c r="E18" s="180"/>
      <c r="F18" s="181"/>
      <c r="G18" s="181"/>
      <c r="H18" s="182"/>
      <c r="I18" s="183" t="s">
        <v>53</v>
      </c>
      <c r="J18" s="175">
        <v>0</v>
      </c>
      <c r="K18" s="310">
        <v>231.92</v>
      </c>
      <c r="L18" s="310">
        <v>2.5524</v>
      </c>
      <c r="M18" s="310">
        <v>1.04</v>
      </c>
      <c r="N18" s="176">
        <f t="shared" si="1"/>
        <v>0</v>
      </c>
      <c r="O18" s="598">
        <v>0</v>
      </c>
      <c r="P18" s="604">
        <f t="shared" si="2"/>
        <v>0</v>
      </c>
      <c r="Q18" s="625"/>
      <c r="R18" s="689">
        <v>0</v>
      </c>
      <c r="S18" s="530">
        <f t="shared" si="0"/>
        <v>0</v>
      </c>
      <c r="T18" s="690"/>
    </row>
    <row r="19" spans="1:20" ht="17.25">
      <c r="A19" s="177"/>
      <c r="B19" s="178"/>
      <c r="C19" s="178"/>
      <c r="D19" s="179"/>
      <c r="E19" s="180"/>
      <c r="F19" s="181"/>
      <c r="G19" s="181"/>
      <c r="H19" s="182"/>
      <c r="I19" s="183" t="s">
        <v>54</v>
      </c>
      <c r="J19" s="175">
        <f>J20+J21+J22</f>
        <v>270</v>
      </c>
      <c r="K19" s="310">
        <v>231.92</v>
      </c>
      <c r="L19" s="310">
        <v>0.5957</v>
      </c>
      <c r="M19" s="310">
        <v>1.04</v>
      </c>
      <c r="N19" s="176">
        <f t="shared" si="1"/>
        <v>38793.8521152</v>
      </c>
      <c r="O19" s="598">
        <v>0</v>
      </c>
      <c r="P19" s="604">
        <f t="shared" si="2"/>
        <v>0</v>
      </c>
      <c r="Q19" s="625"/>
      <c r="R19" s="689">
        <v>135</v>
      </c>
      <c r="S19" s="530">
        <f t="shared" si="0"/>
        <v>135</v>
      </c>
      <c r="T19" s="690"/>
    </row>
    <row r="20" spans="1:20" ht="10.5" customHeight="1">
      <c r="A20" s="177"/>
      <c r="B20" s="178"/>
      <c r="C20" s="178"/>
      <c r="D20" s="179"/>
      <c r="E20" s="180"/>
      <c r="F20" s="181"/>
      <c r="G20" s="181"/>
      <c r="H20" s="182"/>
      <c r="I20" s="184" t="s">
        <v>179</v>
      </c>
      <c r="J20" s="185">
        <v>90</v>
      </c>
      <c r="K20" s="310">
        <v>231.92</v>
      </c>
      <c r="L20" s="310">
        <v>0.5957</v>
      </c>
      <c r="M20" s="310">
        <v>1.04</v>
      </c>
      <c r="N20" s="176">
        <f t="shared" si="1"/>
        <v>12931.2840384</v>
      </c>
      <c r="O20" s="598">
        <v>0</v>
      </c>
      <c r="P20" s="604">
        <f t="shared" si="2"/>
        <v>0</v>
      </c>
      <c r="Q20" s="625"/>
      <c r="R20" s="689">
        <v>0</v>
      </c>
      <c r="S20" s="530">
        <f t="shared" si="0"/>
        <v>0</v>
      </c>
      <c r="T20" s="690"/>
    </row>
    <row r="21" spans="1:20" ht="7.5" customHeight="1">
      <c r="A21" s="177"/>
      <c r="B21" s="178"/>
      <c r="C21" s="178"/>
      <c r="D21" s="179"/>
      <c r="E21" s="180"/>
      <c r="F21" s="181"/>
      <c r="G21" s="181"/>
      <c r="H21" s="182"/>
      <c r="I21" s="184" t="s">
        <v>180</v>
      </c>
      <c r="J21" s="185">
        <v>90</v>
      </c>
      <c r="K21" s="310">
        <v>231.92</v>
      </c>
      <c r="L21" s="310">
        <v>0.5957</v>
      </c>
      <c r="M21" s="310">
        <v>1.04</v>
      </c>
      <c r="N21" s="176">
        <f t="shared" si="1"/>
        <v>12931.2840384</v>
      </c>
      <c r="O21" s="598">
        <v>0</v>
      </c>
      <c r="P21" s="604">
        <f t="shared" si="2"/>
        <v>0</v>
      </c>
      <c r="Q21" s="625"/>
      <c r="R21" s="689">
        <v>0</v>
      </c>
      <c r="S21" s="530">
        <f t="shared" si="0"/>
        <v>0</v>
      </c>
      <c r="T21" s="690"/>
    </row>
    <row r="22" spans="1:20" ht="9" customHeight="1">
      <c r="A22" s="177"/>
      <c r="B22" s="178"/>
      <c r="C22" s="178"/>
      <c r="D22" s="179"/>
      <c r="E22" s="180"/>
      <c r="F22" s="181"/>
      <c r="G22" s="181"/>
      <c r="H22" s="182"/>
      <c r="I22" s="184" t="s">
        <v>181</v>
      </c>
      <c r="J22" s="185">
        <v>90</v>
      </c>
      <c r="K22" s="310">
        <v>231.92</v>
      </c>
      <c r="L22" s="310">
        <v>0.5957</v>
      </c>
      <c r="M22" s="310">
        <v>1.04</v>
      </c>
      <c r="N22" s="176">
        <f t="shared" si="1"/>
        <v>12931.2840384</v>
      </c>
      <c r="O22" s="598">
        <v>0</v>
      </c>
      <c r="P22" s="604">
        <f t="shared" si="2"/>
        <v>0</v>
      </c>
      <c r="Q22" s="625"/>
      <c r="R22" s="689">
        <v>0</v>
      </c>
      <c r="S22" s="530">
        <f t="shared" si="0"/>
        <v>0</v>
      </c>
      <c r="T22" s="690"/>
    </row>
    <row r="23" spans="1:20" ht="12.75">
      <c r="A23" s="177"/>
      <c r="B23" s="178"/>
      <c r="C23" s="178"/>
      <c r="D23" s="179"/>
      <c r="E23" s="180"/>
      <c r="F23" s="181"/>
      <c r="G23" s="181"/>
      <c r="H23" s="182"/>
      <c r="I23" s="183" t="s">
        <v>121</v>
      </c>
      <c r="J23" s="175">
        <v>0</v>
      </c>
      <c r="K23" s="310">
        <v>231.92</v>
      </c>
      <c r="L23" s="310">
        <v>1</v>
      </c>
      <c r="M23" s="310">
        <v>1.04</v>
      </c>
      <c r="N23" s="176">
        <f t="shared" si="1"/>
        <v>0</v>
      </c>
      <c r="O23" s="598">
        <v>0</v>
      </c>
      <c r="P23" s="604">
        <f t="shared" si="2"/>
        <v>0</v>
      </c>
      <c r="Q23" s="625"/>
      <c r="R23" s="689">
        <v>0</v>
      </c>
      <c r="S23" s="530">
        <f t="shared" si="0"/>
        <v>0</v>
      </c>
      <c r="T23" s="690"/>
    </row>
    <row r="24" spans="1:20" ht="12.75">
      <c r="A24" s="177"/>
      <c r="B24" s="178"/>
      <c r="C24" s="178"/>
      <c r="D24" s="179"/>
      <c r="E24" s="180"/>
      <c r="F24" s="181"/>
      <c r="G24" s="181"/>
      <c r="H24" s="182"/>
      <c r="I24" s="174" t="s">
        <v>55</v>
      </c>
      <c r="J24" s="175">
        <v>2030</v>
      </c>
      <c r="K24" s="310">
        <v>231.92</v>
      </c>
      <c r="L24" s="310">
        <v>2.5454</v>
      </c>
      <c r="M24" s="310">
        <v>1.04</v>
      </c>
      <c r="N24" s="176">
        <f t="shared" si="1"/>
        <v>1246302.9394816</v>
      </c>
      <c r="O24" s="598">
        <v>223</v>
      </c>
      <c r="P24" s="604">
        <f t="shared" si="2"/>
        <v>136909.14064256</v>
      </c>
      <c r="Q24" s="625"/>
      <c r="R24" s="689">
        <v>186</v>
      </c>
      <c r="S24" s="530">
        <f t="shared" si="0"/>
        <v>409</v>
      </c>
      <c r="T24" s="690"/>
    </row>
    <row r="25" spans="1:20" ht="12.75">
      <c r="A25" s="177"/>
      <c r="B25" s="178"/>
      <c r="C25" s="178"/>
      <c r="D25" s="179"/>
      <c r="E25" s="180"/>
      <c r="F25" s="181"/>
      <c r="G25" s="181"/>
      <c r="H25" s="182"/>
      <c r="I25" s="174" t="s">
        <v>56</v>
      </c>
      <c r="J25" s="175">
        <v>50</v>
      </c>
      <c r="K25" s="310">
        <v>231.92</v>
      </c>
      <c r="L25" s="310">
        <v>2.5454</v>
      </c>
      <c r="M25" s="310">
        <v>1.04</v>
      </c>
      <c r="N25" s="176">
        <f t="shared" si="1"/>
        <v>30697.116736</v>
      </c>
      <c r="O25" s="598">
        <v>0</v>
      </c>
      <c r="P25" s="604">
        <f t="shared" si="2"/>
        <v>0</v>
      </c>
      <c r="Q25" s="625"/>
      <c r="R25" s="689">
        <v>4</v>
      </c>
      <c r="S25" s="530">
        <f t="shared" si="0"/>
        <v>4</v>
      </c>
      <c r="T25" s="690"/>
    </row>
    <row r="26" spans="1:20" ht="12.75">
      <c r="A26" s="177"/>
      <c r="B26" s="178"/>
      <c r="C26" s="178"/>
      <c r="D26" s="179"/>
      <c r="E26" s="180"/>
      <c r="F26" s="181"/>
      <c r="G26" s="181"/>
      <c r="H26" s="182"/>
      <c r="I26" s="14" t="s">
        <v>314</v>
      </c>
      <c r="J26" s="175">
        <v>40</v>
      </c>
      <c r="K26" s="310">
        <v>231.92</v>
      </c>
      <c r="L26" s="310">
        <v>0.5957</v>
      </c>
      <c r="M26" s="310">
        <v>1.04</v>
      </c>
      <c r="N26" s="176">
        <f t="shared" si="1"/>
        <v>5747.2373504</v>
      </c>
      <c r="O26" s="598">
        <v>25</v>
      </c>
      <c r="P26" s="604">
        <f t="shared" si="2"/>
        <v>3592.0233439999997</v>
      </c>
      <c r="Q26" s="625"/>
      <c r="R26" s="689">
        <v>14</v>
      </c>
      <c r="S26" s="530">
        <f t="shared" si="0"/>
        <v>39</v>
      </c>
      <c r="T26" s="690"/>
    </row>
    <row r="27" spans="1:20" ht="12.75">
      <c r="A27" s="177"/>
      <c r="B27" s="178"/>
      <c r="C27" s="178"/>
      <c r="D27" s="179"/>
      <c r="E27" s="180"/>
      <c r="F27" s="181"/>
      <c r="G27" s="181"/>
      <c r="H27" s="182"/>
      <c r="I27" s="174"/>
      <c r="J27" s="175">
        <v>0</v>
      </c>
      <c r="K27" s="310">
        <v>231.92</v>
      </c>
      <c r="L27" s="310">
        <v>0.5957</v>
      </c>
      <c r="M27" s="310">
        <v>1.04</v>
      </c>
      <c r="N27" s="176">
        <f t="shared" si="1"/>
        <v>0</v>
      </c>
      <c r="O27" s="598">
        <v>0</v>
      </c>
      <c r="P27" s="604">
        <f t="shared" si="2"/>
        <v>0</v>
      </c>
      <c r="Q27" s="625"/>
      <c r="R27" s="689">
        <v>0</v>
      </c>
      <c r="S27" s="530">
        <f t="shared" si="0"/>
        <v>0</v>
      </c>
      <c r="T27" s="690"/>
    </row>
    <row r="28" spans="1:20" ht="12.75">
      <c r="A28" s="177"/>
      <c r="B28" s="178"/>
      <c r="C28" s="178"/>
      <c r="D28" s="179"/>
      <c r="E28" s="180"/>
      <c r="F28" s="181"/>
      <c r="G28" s="181"/>
      <c r="H28" s="182"/>
      <c r="I28" s="174"/>
      <c r="J28" s="175">
        <v>0</v>
      </c>
      <c r="K28" s="310">
        <v>231.92</v>
      </c>
      <c r="L28" s="310">
        <v>0.5957</v>
      </c>
      <c r="M28" s="310">
        <v>1.04</v>
      </c>
      <c r="N28" s="176">
        <f t="shared" si="1"/>
        <v>0</v>
      </c>
      <c r="O28" s="598">
        <v>0</v>
      </c>
      <c r="P28" s="604">
        <f t="shared" si="2"/>
        <v>0</v>
      </c>
      <c r="Q28" s="625"/>
      <c r="R28" s="689">
        <v>0</v>
      </c>
      <c r="S28" s="530">
        <f t="shared" si="0"/>
        <v>0</v>
      </c>
      <c r="T28" s="690"/>
    </row>
    <row r="29" spans="1:20" ht="12.75">
      <c r="A29" s="177"/>
      <c r="B29" s="178"/>
      <c r="C29" s="178"/>
      <c r="D29" s="179"/>
      <c r="E29" s="180"/>
      <c r="F29" s="181"/>
      <c r="G29" s="181"/>
      <c r="H29" s="182"/>
      <c r="I29" s="174" t="s">
        <v>60</v>
      </c>
      <c r="J29" s="175">
        <v>90</v>
      </c>
      <c r="K29" s="310">
        <v>231.92</v>
      </c>
      <c r="L29" s="310">
        <v>1.7275</v>
      </c>
      <c r="M29" s="310">
        <v>1.04</v>
      </c>
      <c r="N29" s="176">
        <f t="shared" si="1"/>
        <v>37500.07248</v>
      </c>
      <c r="O29" s="598">
        <v>22</v>
      </c>
      <c r="P29" s="604">
        <f t="shared" si="2"/>
        <v>9166.684384</v>
      </c>
      <c r="Q29" s="625"/>
      <c r="R29" s="689">
        <v>54</v>
      </c>
      <c r="S29" s="530">
        <f t="shared" si="0"/>
        <v>76</v>
      </c>
      <c r="T29" s="690"/>
    </row>
    <row r="30" spans="1:20" ht="12.75">
      <c r="A30" s="177"/>
      <c r="B30" s="178"/>
      <c r="C30" s="178"/>
      <c r="D30" s="179"/>
      <c r="E30" s="180"/>
      <c r="F30" s="181"/>
      <c r="G30" s="181"/>
      <c r="H30" s="182"/>
      <c r="I30" s="174" t="s">
        <v>50</v>
      </c>
      <c r="J30" s="175">
        <v>40</v>
      </c>
      <c r="K30" s="310">
        <v>231.92</v>
      </c>
      <c r="L30" s="310">
        <v>1.7275</v>
      </c>
      <c r="M30" s="310">
        <v>1.04</v>
      </c>
      <c r="N30" s="176">
        <f t="shared" si="1"/>
        <v>16666.69888</v>
      </c>
      <c r="O30" s="598">
        <v>0</v>
      </c>
      <c r="P30" s="604">
        <f t="shared" si="2"/>
        <v>0</v>
      </c>
      <c r="Q30" s="625"/>
      <c r="R30" s="689">
        <v>23</v>
      </c>
      <c r="S30" s="530">
        <f t="shared" si="0"/>
        <v>23</v>
      </c>
      <c r="T30" s="690"/>
    </row>
    <row r="31" spans="1:20" ht="12.75">
      <c r="A31" s="177"/>
      <c r="B31" s="178"/>
      <c r="C31" s="178"/>
      <c r="D31" s="179"/>
      <c r="E31" s="180"/>
      <c r="F31" s="181"/>
      <c r="G31" s="181"/>
      <c r="H31" s="182"/>
      <c r="I31" s="174" t="s">
        <v>62</v>
      </c>
      <c r="J31" s="175">
        <v>40</v>
      </c>
      <c r="K31" s="310">
        <v>231.92</v>
      </c>
      <c r="L31" s="310">
        <v>1.7275</v>
      </c>
      <c r="M31" s="310">
        <v>1.04</v>
      </c>
      <c r="N31" s="176">
        <f t="shared" si="1"/>
        <v>16666.69888</v>
      </c>
      <c r="O31" s="598">
        <v>22</v>
      </c>
      <c r="P31" s="604">
        <f t="shared" si="2"/>
        <v>9166.684384</v>
      </c>
      <c r="Q31" s="625"/>
      <c r="R31" s="689">
        <v>18</v>
      </c>
      <c r="S31" s="530">
        <f t="shared" si="0"/>
        <v>40</v>
      </c>
      <c r="T31" s="690"/>
    </row>
    <row r="32" spans="1:20" ht="12.75">
      <c r="A32" s="177"/>
      <c r="B32" s="178"/>
      <c r="C32" s="178"/>
      <c r="D32" s="179"/>
      <c r="E32" s="180"/>
      <c r="F32" s="181"/>
      <c r="G32" s="181"/>
      <c r="H32" s="182"/>
      <c r="I32" s="174" t="s">
        <v>63</v>
      </c>
      <c r="J32" s="175">
        <v>25</v>
      </c>
      <c r="K32" s="310">
        <v>231.92</v>
      </c>
      <c r="L32" s="310">
        <v>1.7275</v>
      </c>
      <c r="M32" s="310">
        <v>1.04</v>
      </c>
      <c r="N32" s="176">
        <f t="shared" si="1"/>
        <v>10416.686800000001</v>
      </c>
      <c r="O32" s="598">
        <v>12</v>
      </c>
      <c r="P32" s="604">
        <f t="shared" si="2"/>
        <v>5000.009664</v>
      </c>
      <c r="Q32" s="625"/>
      <c r="R32" s="689">
        <v>12</v>
      </c>
      <c r="S32" s="530">
        <f t="shared" si="0"/>
        <v>24</v>
      </c>
      <c r="T32" s="690"/>
    </row>
    <row r="33" spans="1:20" ht="12.75">
      <c r="A33" s="177"/>
      <c r="B33" s="178"/>
      <c r="C33" s="178"/>
      <c r="D33" s="179"/>
      <c r="E33" s="180"/>
      <c r="F33" s="181"/>
      <c r="G33" s="181"/>
      <c r="H33" s="182"/>
      <c r="I33" s="183" t="s">
        <v>64</v>
      </c>
      <c r="J33" s="175">
        <v>42</v>
      </c>
      <c r="K33" s="310">
        <v>231.92</v>
      </c>
      <c r="L33" s="372">
        <v>1</v>
      </c>
      <c r="M33" s="310">
        <v>1.04</v>
      </c>
      <c r="N33" s="176">
        <f t="shared" si="1"/>
        <v>10130.2656</v>
      </c>
      <c r="O33" s="598">
        <v>1</v>
      </c>
      <c r="P33" s="604">
        <f t="shared" si="2"/>
        <v>241.1968</v>
      </c>
      <c r="Q33" s="625"/>
      <c r="R33" s="689">
        <v>39</v>
      </c>
      <c r="S33" s="530">
        <f t="shared" si="0"/>
        <v>40</v>
      </c>
      <c r="T33" s="690"/>
    </row>
    <row r="34" spans="1:20" ht="12.75">
      <c r="A34" s="177"/>
      <c r="B34" s="178"/>
      <c r="C34" s="178"/>
      <c r="D34" s="179"/>
      <c r="E34" s="180"/>
      <c r="F34" s="181"/>
      <c r="G34" s="181"/>
      <c r="H34" s="182"/>
      <c r="I34" s="174" t="s">
        <v>65</v>
      </c>
      <c r="J34" s="175">
        <v>42</v>
      </c>
      <c r="K34" s="310">
        <v>231.92</v>
      </c>
      <c r="L34" s="372">
        <v>1</v>
      </c>
      <c r="M34" s="310">
        <v>1.04</v>
      </c>
      <c r="N34" s="176">
        <f t="shared" si="1"/>
        <v>10130.2656</v>
      </c>
      <c r="O34" s="598">
        <v>1</v>
      </c>
      <c r="P34" s="604">
        <f t="shared" si="2"/>
        <v>241.1968</v>
      </c>
      <c r="Q34" s="625"/>
      <c r="R34" s="689">
        <v>39</v>
      </c>
      <c r="S34" s="530">
        <f t="shared" si="0"/>
        <v>40</v>
      </c>
      <c r="T34" s="690"/>
    </row>
    <row r="35" spans="1:20" ht="17.25">
      <c r="A35" s="177"/>
      <c r="B35" s="178"/>
      <c r="C35" s="178"/>
      <c r="D35" s="179"/>
      <c r="E35" s="180"/>
      <c r="F35" s="181"/>
      <c r="G35" s="181"/>
      <c r="H35" s="182"/>
      <c r="I35" s="15" t="s">
        <v>394</v>
      </c>
      <c r="J35" s="175">
        <v>1000</v>
      </c>
      <c r="K35" s="310">
        <v>231.92</v>
      </c>
      <c r="L35" s="372">
        <v>1</v>
      </c>
      <c r="M35" s="310">
        <v>1.04</v>
      </c>
      <c r="N35" s="176">
        <f t="shared" si="1"/>
        <v>241196.80000000002</v>
      </c>
      <c r="O35" s="598">
        <v>29</v>
      </c>
      <c r="P35" s="604">
        <f t="shared" si="2"/>
        <v>6994.7072</v>
      </c>
      <c r="Q35" s="625"/>
      <c r="R35" s="689">
        <v>488</v>
      </c>
      <c r="S35" s="530">
        <f t="shared" si="0"/>
        <v>517</v>
      </c>
      <c r="T35" s="690"/>
    </row>
    <row r="36" spans="1:20" ht="12.75">
      <c r="A36" s="177"/>
      <c r="B36" s="178"/>
      <c r="C36" s="178"/>
      <c r="D36" s="179"/>
      <c r="E36" s="180"/>
      <c r="F36" s="181"/>
      <c r="G36" s="181"/>
      <c r="H36" s="182"/>
      <c r="I36" s="174"/>
      <c r="J36" s="175">
        <v>0</v>
      </c>
      <c r="K36" s="310">
        <v>231.92</v>
      </c>
      <c r="L36" s="372">
        <v>1</v>
      </c>
      <c r="M36" s="310">
        <v>1.04</v>
      </c>
      <c r="N36" s="176">
        <f t="shared" si="1"/>
        <v>0</v>
      </c>
      <c r="O36" s="598">
        <v>0</v>
      </c>
      <c r="P36" s="604">
        <f t="shared" si="2"/>
        <v>0</v>
      </c>
      <c r="Q36" s="625"/>
      <c r="R36" s="689">
        <v>0</v>
      </c>
      <c r="S36" s="530">
        <f t="shared" si="0"/>
        <v>0</v>
      </c>
      <c r="T36" s="690"/>
    </row>
    <row r="37" spans="1:20" ht="12.75">
      <c r="A37" s="177"/>
      <c r="B37" s="178"/>
      <c r="C37" s="178"/>
      <c r="D37" s="179"/>
      <c r="E37" s="180"/>
      <c r="F37" s="181"/>
      <c r="G37" s="181"/>
      <c r="H37" s="182"/>
      <c r="I37" s="174"/>
      <c r="J37" s="175">
        <v>0</v>
      </c>
      <c r="K37" s="310">
        <v>231.92</v>
      </c>
      <c r="L37" s="372">
        <v>1</v>
      </c>
      <c r="M37" s="310">
        <v>1.04</v>
      </c>
      <c r="N37" s="176">
        <f t="shared" si="1"/>
        <v>0</v>
      </c>
      <c r="O37" s="598">
        <v>0</v>
      </c>
      <c r="P37" s="604">
        <f t="shared" si="2"/>
        <v>0</v>
      </c>
      <c r="Q37" s="625"/>
      <c r="R37" s="689">
        <v>0</v>
      </c>
      <c r="S37" s="530">
        <f t="shared" si="0"/>
        <v>0</v>
      </c>
      <c r="T37" s="690"/>
    </row>
    <row r="38" spans="1:20" ht="12.75">
      <c r="A38" s="177"/>
      <c r="B38" s="178"/>
      <c r="C38" s="178"/>
      <c r="D38" s="179"/>
      <c r="E38" s="180"/>
      <c r="F38" s="181"/>
      <c r="G38" s="181"/>
      <c r="H38" s="182"/>
      <c r="I38" s="14" t="s">
        <v>69</v>
      </c>
      <c r="J38" s="175">
        <v>0</v>
      </c>
      <c r="K38" s="310">
        <v>231.92</v>
      </c>
      <c r="L38" s="372">
        <v>1</v>
      </c>
      <c r="M38" s="310">
        <v>1.04</v>
      </c>
      <c r="N38" s="176">
        <f t="shared" si="1"/>
        <v>0</v>
      </c>
      <c r="O38" s="598">
        <v>0</v>
      </c>
      <c r="P38" s="604">
        <f t="shared" si="2"/>
        <v>0</v>
      </c>
      <c r="Q38" s="625"/>
      <c r="R38" s="689">
        <v>0</v>
      </c>
      <c r="S38" s="530">
        <f t="shared" si="0"/>
        <v>0</v>
      </c>
      <c r="T38" s="690"/>
    </row>
    <row r="39" spans="1:20" ht="12.75">
      <c r="A39" s="177"/>
      <c r="B39" s="178"/>
      <c r="C39" s="178"/>
      <c r="D39" s="179"/>
      <c r="E39" s="180"/>
      <c r="F39" s="181"/>
      <c r="G39" s="181"/>
      <c r="H39" s="182"/>
      <c r="I39" s="174"/>
      <c r="J39" s="175">
        <v>0</v>
      </c>
      <c r="K39" s="310">
        <v>231.92</v>
      </c>
      <c r="L39" s="372">
        <v>1</v>
      </c>
      <c r="M39" s="310">
        <v>1.04</v>
      </c>
      <c r="N39" s="176">
        <f t="shared" si="1"/>
        <v>0</v>
      </c>
      <c r="O39" s="598">
        <v>0</v>
      </c>
      <c r="P39" s="604">
        <f t="shared" si="2"/>
        <v>0</v>
      </c>
      <c r="Q39" s="625"/>
      <c r="R39" s="689">
        <v>0</v>
      </c>
      <c r="S39" s="530">
        <f t="shared" si="0"/>
        <v>0</v>
      </c>
      <c r="T39" s="690"/>
    </row>
    <row r="40" spans="1:20" ht="19.5" customHeight="1">
      <c r="A40" s="177"/>
      <c r="B40" s="178"/>
      <c r="C40" s="178"/>
      <c r="D40" s="179"/>
      <c r="E40" s="180"/>
      <c r="F40" s="181"/>
      <c r="G40" s="181"/>
      <c r="H40" s="438" t="s">
        <v>212</v>
      </c>
      <c r="I40" s="14" t="s">
        <v>296</v>
      </c>
      <c r="J40" s="175">
        <v>1300</v>
      </c>
      <c r="K40" s="310">
        <v>231.92</v>
      </c>
      <c r="L40" s="310">
        <v>0.5321</v>
      </c>
      <c r="M40" s="310">
        <v>1.04</v>
      </c>
      <c r="N40" s="176">
        <f t="shared" si="1"/>
        <v>166843.06246400002</v>
      </c>
      <c r="O40" s="598">
        <v>517</v>
      </c>
      <c r="P40" s="604">
        <f t="shared" si="2"/>
        <v>66352.20253375999</v>
      </c>
      <c r="Q40" s="625"/>
      <c r="R40" s="689">
        <v>202</v>
      </c>
      <c r="S40" s="530">
        <f t="shared" si="0"/>
        <v>719</v>
      </c>
      <c r="T40" s="690"/>
    </row>
    <row r="41" spans="1:20" ht="12.75">
      <c r="A41" s="177"/>
      <c r="B41" s="178"/>
      <c r="C41" s="178"/>
      <c r="D41" s="179"/>
      <c r="E41" s="180"/>
      <c r="F41" s="181"/>
      <c r="G41" s="181"/>
      <c r="H41" s="182"/>
      <c r="I41" s="174"/>
      <c r="J41" s="175">
        <v>0</v>
      </c>
      <c r="K41" s="310">
        <v>231.92</v>
      </c>
      <c r="L41" s="310">
        <v>0.5321</v>
      </c>
      <c r="M41" s="310">
        <v>1.04</v>
      </c>
      <c r="N41" s="176">
        <f t="shared" si="1"/>
        <v>0</v>
      </c>
      <c r="O41" s="598">
        <v>0</v>
      </c>
      <c r="P41" s="604">
        <f t="shared" si="2"/>
        <v>0</v>
      </c>
      <c r="Q41" s="625"/>
      <c r="R41" s="689">
        <v>0</v>
      </c>
      <c r="S41" s="530">
        <f t="shared" si="0"/>
        <v>0</v>
      </c>
      <c r="T41" s="690"/>
    </row>
    <row r="42" spans="1:20" ht="12.75">
      <c r="A42" s="186"/>
      <c r="B42" s="187"/>
      <c r="C42" s="187"/>
      <c r="D42" s="188"/>
      <c r="E42" s="189"/>
      <c r="F42" s="190"/>
      <c r="G42" s="190"/>
      <c r="H42" s="191"/>
      <c r="I42" s="174"/>
      <c r="J42" s="175">
        <v>0</v>
      </c>
      <c r="K42" s="310">
        <v>231.92</v>
      </c>
      <c r="L42" s="310">
        <v>0.5321</v>
      </c>
      <c r="M42" s="310">
        <v>1.04</v>
      </c>
      <c r="N42" s="176">
        <f t="shared" si="1"/>
        <v>0</v>
      </c>
      <c r="O42" s="598">
        <v>0</v>
      </c>
      <c r="P42" s="604">
        <f t="shared" si="2"/>
        <v>0</v>
      </c>
      <c r="Q42" s="625"/>
      <c r="R42" s="689">
        <v>0</v>
      </c>
      <c r="S42" s="530">
        <f t="shared" si="0"/>
        <v>0</v>
      </c>
      <c r="T42" s="690"/>
    </row>
    <row r="43" spans="1:20" ht="13.5" thickBot="1">
      <c r="A43" s="192"/>
      <c r="B43" s="193"/>
      <c r="C43" s="193"/>
      <c r="D43" s="194"/>
      <c r="E43" s="195"/>
      <c r="F43" s="196"/>
      <c r="G43" s="196"/>
      <c r="H43" s="197"/>
      <c r="I43" s="174"/>
      <c r="J43" s="175">
        <v>0</v>
      </c>
      <c r="K43" s="310">
        <v>231.92</v>
      </c>
      <c r="L43" s="310">
        <v>0.5321</v>
      </c>
      <c r="M43" s="310">
        <v>1.04</v>
      </c>
      <c r="N43" s="176">
        <f t="shared" si="1"/>
        <v>0</v>
      </c>
      <c r="O43" s="598">
        <v>0</v>
      </c>
      <c r="P43" s="604">
        <f t="shared" si="2"/>
        <v>0</v>
      </c>
      <c r="Q43" s="625"/>
      <c r="R43" s="689">
        <v>0</v>
      </c>
      <c r="S43" s="530">
        <f t="shared" si="0"/>
        <v>0</v>
      </c>
      <c r="T43" s="690"/>
    </row>
    <row r="44" spans="1:20" ht="165.75">
      <c r="A44" s="73" t="s">
        <v>0</v>
      </c>
      <c r="B44" s="74" t="s">
        <v>4</v>
      </c>
      <c r="C44" s="112" t="s">
        <v>173</v>
      </c>
      <c r="D44" s="406" t="s">
        <v>6</v>
      </c>
      <c r="E44" s="354" t="s">
        <v>169</v>
      </c>
      <c r="F44" s="425" t="s">
        <v>246</v>
      </c>
      <c r="G44" s="426" t="s">
        <v>290</v>
      </c>
      <c r="H44" s="424" t="s">
        <v>245</v>
      </c>
      <c r="I44" s="13"/>
      <c r="J44" s="29">
        <f>J45+J46+J47+J48+J49+J50+J51+J52+J53+J54+J55+J56+J57+J58+J59+J60+J61+J62+J64+J66+J67+J68+J69+J70+J71+J72+J74+J75+J76+J77+J78+J79+J80+J81+J82+J83+J84+J85+J86+J87+J88+J89+J90+J91+J92+J93+J94+J95+J96+J97+J98+J73+J65+J63</f>
        <v>71725</v>
      </c>
      <c r="K44" s="13"/>
      <c r="L44" s="335"/>
      <c r="M44" s="335"/>
      <c r="N44" s="41">
        <f>N45+N46+N47+N48+N49+N50+N51+N52+N53+N54+N55+N56+N57+N58+N59+N60+N61+N62+N64+N66+N67+N68+N69+N70+N71+N72+N74+N75+N76+N77+N78+N79+N80+N81+N82+N83+N84+N85+N86+N87+N88+N89+N90+N91+N92+N93+N94+N95+N96+N97+N98+N73+N65+N63</f>
        <v>23424581.041073687</v>
      </c>
      <c r="O44" s="254">
        <f>O45+O46+O47+O48+O49+O50+O51+O52+O53+O54+O55+O56+O57+O58+O59+O60+O61+O62+O64+O66+O67+O68+O69+O70+O71+O72+O74+O75+O76+O77+O78+O79+O80+O81+O82+O83+O84+O85+O86+O87+O88+O89+O90+O91+O92+O93+O94+O95+O96+O97+O98+O73+O65+O63</f>
        <v>29626</v>
      </c>
      <c r="P44" s="38">
        <f>P45+P46+P47+P48+P49+P50+P51+P52+P53+P54+P55+P56+P57+P58+P59+P60+P61+P62+P64+P66+P67+P68+P69+P70+P71+P72+P74+P75+P76+P77+P78+P79+P80+P81+P82+P83+P84+P85+P86+P87+P88+P89+P90+P91+P92+P93+P94+P95+P96+P97+P98+P73+P65+P63</f>
        <v>5536076.617781839</v>
      </c>
      <c r="Q44" s="607">
        <f>O44*100/J44</f>
        <v>41.30498431509237</v>
      </c>
      <c r="R44" s="687">
        <f>R45+R46+R47+R48+R49+R50+R51+R52+R53+R54+R55+R56+R57+R58+R59+R60+R61+R62+R64+R66+R67+R68+R69+R70+R71+R72+R74+R75+R76+R77+R78+R79+R80+R81+R82+R83+R84+R85+R86+R87+R88+R89+R90+R91+R92+R93+R94+R95+R96+R97+R98+R73+R65+R63</f>
        <v>24517</v>
      </c>
      <c r="S44" s="688">
        <f t="shared" si="0"/>
        <v>54143</v>
      </c>
      <c r="T44" s="700">
        <f>S44*100/J44</f>
        <v>75.4869292436389</v>
      </c>
    </row>
    <row r="45" spans="1:20" ht="12.75">
      <c r="A45" s="177"/>
      <c r="B45" s="178"/>
      <c r="C45" s="178"/>
      <c r="D45" s="179"/>
      <c r="E45" s="201"/>
      <c r="F45" s="181"/>
      <c r="G45" s="202"/>
      <c r="H45" s="182"/>
      <c r="I45" s="174" t="s">
        <v>78</v>
      </c>
      <c r="J45" s="175">
        <v>210</v>
      </c>
      <c r="K45" s="310">
        <v>234.91</v>
      </c>
      <c r="L45" s="310">
        <v>1</v>
      </c>
      <c r="M45" s="310">
        <v>1.04</v>
      </c>
      <c r="N45" s="203">
        <f>J45*K45*L45*M45</f>
        <v>51304.344</v>
      </c>
      <c r="O45" s="598">
        <v>0</v>
      </c>
      <c r="P45" s="604">
        <f>K45*L45*O45*M45</f>
        <v>0</v>
      </c>
      <c r="Q45" s="625"/>
      <c r="R45" s="689">
        <v>95</v>
      </c>
      <c r="S45" s="572">
        <f t="shared" si="0"/>
        <v>95</v>
      </c>
      <c r="T45" s="690"/>
    </row>
    <row r="46" spans="1:20" ht="12.75">
      <c r="A46" s="177"/>
      <c r="B46" s="178"/>
      <c r="C46" s="178"/>
      <c r="D46" s="179"/>
      <c r="E46" s="201"/>
      <c r="F46" s="181"/>
      <c r="G46" s="202"/>
      <c r="H46" s="182"/>
      <c r="I46" s="174" t="s">
        <v>183</v>
      </c>
      <c r="J46" s="175">
        <v>0</v>
      </c>
      <c r="K46" s="310">
        <v>234.91</v>
      </c>
      <c r="L46" s="310">
        <v>4.8251</v>
      </c>
      <c r="M46" s="310">
        <v>1.04</v>
      </c>
      <c r="N46" s="203">
        <f aca="true" t="shared" si="3" ref="N46:N102">J46*K46*L46*M46</f>
        <v>0</v>
      </c>
      <c r="O46" s="598">
        <v>0</v>
      </c>
      <c r="P46" s="604">
        <f aca="true" t="shared" si="4" ref="P46:P102">K46*L46*O46*M46</f>
        <v>0</v>
      </c>
      <c r="Q46" s="625"/>
      <c r="R46" s="689">
        <v>0</v>
      </c>
      <c r="S46" s="572">
        <f t="shared" si="0"/>
        <v>0</v>
      </c>
      <c r="T46" s="690"/>
    </row>
    <row r="47" spans="1:20" ht="12.75">
      <c r="A47" s="177"/>
      <c r="B47" s="178"/>
      <c r="C47" s="178"/>
      <c r="D47" s="179"/>
      <c r="E47" s="201"/>
      <c r="F47" s="181"/>
      <c r="G47" s="202"/>
      <c r="H47" s="182"/>
      <c r="I47" s="174" t="s">
        <v>182</v>
      </c>
      <c r="J47" s="175">
        <v>0</v>
      </c>
      <c r="K47" s="310">
        <v>234.91</v>
      </c>
      <c r="L47" s="310">
        <v>1</v>
      </c>
      <c r="M47" s="310">
        <v>1.04</v>
      </c>
      <c r="N47" s="203">
        <f t="shared" si="3"/>
        <v>0</v>
      </c>
      <c r="O47" s="598">
        <v>0</v>
      </c>
      <c r="P47" s="604">
        <f t="shared" si="4"/>
        <v>0</v>
      </c>
      <c r="Q47" s="625"/>
      <c r="R47" s="689">
        <v>0</v>
      </c>
      <c r="S47" s="572">
        <f t="shared" si="0"/>
        <v>0</v>
      </c>
      <c r="T47" s="690"/>
    </row>
    <row r="48" spans="1:20" ht="12.75">
      <c r="A48" s="177"/>
      <c r="B48" s="178"/>
      <c r="C48" s="178"/>
      <c r="D48" s="179"/>
      <c r="E48" s="201"/>
      <c r="F48" s="181"/>
      <c r="G48" s="202"/>
      <c r="H48" s="182"/>
      <c r="I48" s="174" t="s">
        <v>79</v>
      </c>
      <c r="J48" s="175">
        <v>17171</v>
      </c>
      <c r="K48" s="310">
        <v>234.91</v>
      </c>
      <c r="L48" s="310">
        <v>0.3222</v>
      </c>
      <c r="M48" s="310">
        <v>1.04</v>
      </c>
      <c r="N48" s="203">
        <f t="shared" si="3"/>
        <v>1351624.2296356799</v>
      </c>
      <c r="O48" s="598">
        <v>8755</v>
      </c>
      <c r="P48" s="604">
        <f t="shared" si="4"/>
        <v>689154.3958104</v>
      </c>
      <c r="Q48" s="625"/>
      <c r="R48" s="689">
        <v>6541</v>
      </c>
      <c r="S48" s="572">
        <f t="shared" si="0"/>
        <v>15296</v>
      </c>
      <c r="T48" s="690"/>
    </row>
    <row r="49" spans="1:20" ht="12.75">
      <c r="A49" s="177"/>
      <c r="B49" s="178"/>
      <c r="C49" s="178"/>
      <c r="D49" s="179"/>
      <c r="E49" s="201"/>
      <c r="F49" s="181"/>
      <c r="G49" s="202"/>
      <c r="H49" s="182"/>
      <c r="I49" s="174" t="s">
        <v>184</v>
      </c>
      <c r="J49" s="175">
        <v>0</v>
      </c>
      <c r="K49" s="310">
        <v>234.91</v>
      </c>
      <c r="L49" s="310">
        <v>0.2369</v>
      </c>
      <c r="M49" s="310">
        <v>1.04</v>
      </c>
      <c r="N49" s="203">
        <f t="shared" si="3"/>
        <v>0</v>
      </c>
      <c r="O49" s="598">
        <v>0</v>
      </c>
      <c r="P49" s="604">
        <f t="shared" si="4"/>
        <v>0</v>
      </c>
      <c r="Q49" s="625"/>
      <c r="R49" s="689">
        <v>0</v>
      </c>
      <c r="S49" s="572">
        <f t="shared" si="0"/>
        <v>0</v>
      </c>
      <c r="T49" s="690"/>
    </row>
    <row r="50" spans="1:20" ht="12.75">
      <c r="A50" s="177"/>
      <c r="B50" s="178"/>
      <c r="C50" s="178"/>
      <c r="D50" s="179"/>
      <c r="E50" s="201"/>
      <c r="F50" s="181"/>
      <c r="G50" s="202"/>
      <c r="H50" s="182"/>
      <c r="I50" s="174" t="s">
        <v>185</v>
      </c>
      <c r="J50" s="175">
        <v>17171</v>
      </c>
      <c r="K50" s="310">
        <v>234.91</v>
      </c>
      <c r="L50" s="310">
        <v>0.2411</v>
      </c>
      <c r="M50" s="310">
        <v>1.04</v>
      </c>
      <c r="N50" s="203">
        <f t="shared" si="3"/>
        <v>1011410.93036984</v>
      </c>
      <c r="O50" s="598">
        <v>8755</v>
      </c>
      <c r="P50" s="604">
        <f t="shared" si="4"/>
        <v>515689.40046519996</v>
      </c>
      <c r="Q50" s="625"/>
      <c r="R50" s="689">
        <v>6541</v>
      </c>
      <c r="S50" s="572">
        <f t="shared" si="0"/>
        <v>15296</v>
      </c>
      <c r="T50" s="690"/>
    </row>
    <row r="51" spans="1:20" ht="12.75">
      <c r="A51" s="177"/>
      <c r="B51" s="178"/>
      <c r="C51" s="178"/>
      <c r="D51" s="179"/>
      <c r="E51" s="201"/>
      <c r="F51" s="181"/>
      <c r="G51" s="202"/>
      <c r="H51" s="182"/>
      <c r="I51" s="174" t="s">
        <v>186</v>
      </c>
      <c r="J51" s="175">
        <v>2500</v>
      </c>
      <c r="K51" s="310">
        <v>234.91</v>
      </c>
      <c r="L51" s="310">
        <v>0.2326</v>
      </c>
      <c r="M51" s="310">
        <v>1.04</v>
      </c>
      <c r="N51" s="203">
        <f t="shared" si="3"/>
        <v>142064.1716</v>
      </c>
      <c r="O51" s="598">
        <v>2500</v>
      </c>
      <c r="P51" s="604">
        <f t="shared" si="4"/>
        <v>142064.17159999997</v>
      </c>
      <c r="Q51" s="625"/>
      <c r="R51" s="689">
        <v>0</v>
      </c>
      <c r="S51" s="572">
        <f t="shared" si="0"/>
        <v>2500</v>
      </c>
      <c r="T51" s="690"/>
    </row>
    <row r="52" spans="1:20" ht="12.75">
      <c r="A52" s="177"/>
      <c r="B52" s="178"/>
      <c r="C52" s="178"/>
      <c r="D52" s="179"/>
      <c r="E52" s="201"/>
      <c r="F52" s="181"/>
      <c r="G52" s="202"/>
      <c r="H52" s="182"/>
      <c r="I52" s="174" t="s">
        <v>187</v>
      </c>
      <c r="J52" s="175">
        <v>0</v>
      </c>
      <c r="K52" s="310">
        <v>234.91</v>
      </c>
      <c r="L52" s="310">
        <v>1</v>
      </c>
      <c r="M52" s="310">
        <v>1.04</v>
      </c>
      <c r="N52" s="203">
        <f t="shared" si="3"/>
        <v>0</v>
      </c>
      <c r="O52" s="598">
        <v>0</v>
      </c>
      <c r="P52" s="604">
        <f t="shared" si="4"/>
        <v>0</v>
      </c>
      <c r="Q52" s="625"/>
      <c r="R52" s="689">
        <v>0</v>
      </c>
      <c r="S52" s="572">
        <f t="shared" si="0"/>
        <v>0</v>
      </c>
      <c r="T52" s="690"/>
    </row>
    <row r="53" spans="1:20" ht="12.75">
      <c r="A53" s="177"/>
      <c r="B53" s="178"/>
      <c r="C53" s="178"/>
      <c r="D53" s="179"/>
      <c r="E53" s="201"/>
      <c r="F53" s="181"/>
      <c r="G53" s="202"/>
      <c r="H53" s="182"/>
      <c r="I53" s="174" t="s">
        <v>188</v>
      </c>
      <c r="J53" s="175">
        <v>100</v>
      </c>
      <c r="K53" s="310">
        <v>234.91</v>
      </c>
      <c r="L53" s="310">
        <v>10.8457</v>
      </c>
      <c r="M53" s="310">
        <v>1.04</v>
      </c>
      <c r="N53" s="203">
        <f t="shared" si="3"/>
        <v>264967.392248</v>
      </c>
      <c r="O53" s="598">
        <v>0</v>
      </c>
      <c r="P53" s="604">
        <f t="shared" si="4"/>
        <v>0</v>
      </c>
      <c r="Q53" s="625"/>
      <c r="R53" s="689">
        <v>0</v>
      </c>
      <c r="S53" s="572">
        <f t="shared" si="0"/>
        <v>0</v>
      </c>
      <c r="T53" s="690"/>
    </row>
    <row r="54" spans="1:20" ht="12.75">
      <c r="A54" s="177"/>
      <c r="B54" s="178"/>
      <c r="C54" s="178"/>
      <c r="D54" s="179"/>
      <c r="E54" s="201"/>
      <c r="F54" s="181"/>
      <c r="G54" s="202"/>
      <c r="H54" s="182"/>
      <c r="I54" s="174" t="s">
        <v>189</v>
      </c>
      <c r="J54" s="742">
        <v>150</v>
      </c>
      <c r="K54" s="310">
        <v>234.91</v>
      </c>
      <c r="L54" s="310">
        <v>0.5049</v>
      </c>
      <c r="M54" s="310">
        <v>1.04</v>
      </c>
      <c r="N54" s="203">
        <f t="shared" si="3"/>
        <v>18502.545204000002</v>
      </c>
      <c r="O54" s="598">
        <v>138</v>
      </c>
      <c r="P54" s="604">
        <f t="shared" si="4"/>
        <v>17022.34158768</v>
      </c>
      <c r="Q54" s="625"/>
      <c r="R54" s="689">
        <v>12</v>
      </c>
      <c r="S54" s="572">
        <f t="shared" si="0"/>
        <v>150</v>
      </c>
      <c r="T54" s="690"/>
    </row>
    <row r="55" spans="1:20" ht="12.75">
      <c r="A55" s="177"/>
      <c r="B55" s="178"/>
      <c r="C55" s="178"/>
      <c r="D55" s="179"/>
      <c r="E55" s="201"/>
      <c r="F55" s="181"/>
      <c r="G55" s="202"/>
      <c r="H55" s="182"/>
      <c r="I55" s="174" t="s">
        <v>187</v>
      </c>
      <c r="J55" s="175">
        <v>0</v>
      </c>
      <c r="K55" s="310">
        <v>234.91</v>
      </c>
      <c r="L55" s="310">
        <v>1</v>
      </c>
      <c r="M55" s="310">
        <v>1.04</v>
      </c>
      <c r="N55" s="203">
        <f t="shared" si="3"/>
        <v>0</v>
      </c>
      <c r="O55" s="598">
        <v>0</v>
      </c>
      <c r="P55" s="604">
        <f t="shared" si="4"/>
        <v>0</v>
      </c>
      <c r="Q55" s="625"/>
      <c r="R55" s="689">
        <v>0</v>
      </c>
      <c r="S55" s="572">
        <f t="shared" si="0"/>
        <v>0</v>
      </c>
      <c r="T55" s="690"/>
    </row>
    <row r="56" spans="1:20" ht="12.75">
      <c r="A56" s="177"/>
      <c r="B56" s="178"/>
      <c r="C56" s="178"/>
      <c r="D56" s="179"/>
      <c r="E56" s="201"/>
      <c r="F56" s="181"/>
      <c r="G56" s="202"/>
      <c r="H56" s="182"/>
      <c r="I56" s="174" t="s">
        <v>190</v>
      </c>
      <c r="J56" s="175">
        <v>800</v>
      </c>
      <c r="K56" s="310">
        <v>234.91</v>
      </c>
      <c r="L56" s="310">
        <v>0.2411</v>
      </c>
      <c r="M56" s="310">
        <v>1.04</v>
      </c>
      <c r="N56" s="203">
        <f t="shared" si="3"/>
        <v>47121.81843200001</v>
      </c>
      <c r="O56" s="598">
        <v>570</v>
      </c>
      <c r="P56" s="604">
        <f t="shared" si="4"/>
        <v>33574.2956328</v>
      </c>
      <c r="Q56" s="625"/>
      <c r="R56" s="689">
        <v>230</v>
      </c>
      <c r="S56" s="572">
        <f t="shared" si="0"/>
        <v>800</v>
      </c>
      <c r="T56" s="690"/>
    </row>
    <row r="57" spans="1:20" ht="12.75">
      <c r="A57" s="177"/>
      <c r="B57" s="178"/>
      <c r="C57" s="178"/>
      <c r="D57" s="179"/>
      <c r="E57" s="201"/>
      <c r="F57" s="181"/>
      <c r="G57" s="202"/>
      <c r="H57" s="182"/>
      <c r="I57" s="174" t="s">
        <v>187</v>
      </c>
      <c r="J57" s="175">
        <v>0</v>
      </c>
      <c r="K57" s="310">
        <v>234.91</v>
      </c>
      <c r="L57" s="310">
        <v>1</v>
      </c>
      <c r="M57" s="310">
        <v>1.04</v>
      </c>
      <c r="N57" s="203">
        <f t="shared" si="3"/>
        <v>0</v>
      </c>
      <c r="O57" s="598">
        <v>0</v>
      </c>
      <c r="P57" s="604">
        <f t="shared" si="4"/>
        <v>0</v>
      </c>
      <c r="Q57" s="625"/>
      <c r="R57" s="689">
        <v>0</v>
      </c>
      <c r="S57" s="572">
        <f t="shared" si="0"/>
        <v>0</v>
      </c>
      <c r="T57" s="690"/>
    </row>
    <row r="58" spans="1:20" ht="17.25">
      <c r="A58" s="177"/>
      <c r="B58" s="178"/>
      <c r="C58" s="178"/>
      <c r="D58" s="179"/>
      <c r="E58" s="201"/>
      <c r="F58" s="181"/>
      <c r="G58" s="202"/>
      <c r="H58" s="182"/>
      <c r="I58" s="183" t="s">
        <v>80</v>
      </c>
      <c r="J58" s="175">
        <v>1500</v>
      </c>
      <c r="K58" s="310">
        <v>234.91</v>
      </c>
      <c r="L58" s="310">
        <v>1.5948</v>
      </c>
      <c r="M58" s="310">
        <v>1.04</v>
      </c>
      <c r="N58" s="203">
        <f t="shared" si="3"/>
        <v>584429.77008</v>
      </c>
      <c r="O58" s="598">
        <v>198</v>
      </c>
      <c r="P58" s="604">
        <f t="shared" si="4"/>
        <v>77144.72965056</v>
      </c>
      <c r="Q58" s="625"/>
      <c r="R58" s="689">
        <v>149</v>
      </c>
      <c r="S58" s="572">
        <f t="shared" si="0"/>
        <v>347</v>
      </c>
      <c r="T58" s="690"/>
    </row>
    <row r="59" spans="1:20" ht="12.75">
      <c r="A59" s="177"/>
      <c r="B59" s="178"/>
      <c r="C59" s="178"/>
      <c r="D59" s="179"/>
      <c r="E59" s="201"/>
      <c r="F59" s="181"/>
      <c r="G59" s="202"/>
      <c r="H59" s="182"/>
      <c r="I59" s="174" t="s">
        <v>82</v>
      </c>
      <c r="J59" s="175">
        <v>0</v>
      </c>
      <c r="K59" s="310">
        <v>234.91</v>
      </c>
      <c r="L59" s="310">
        <v>1</v>
      </c>
      <c r="M59" s="310">
        <v>1.04</v>
      </c>
      <c r="N59" s="203">
        <f t="shared" si="3"/>
        <v>0</v>
      </c>
      <c r="O59" s="598">
        <v>0</v>
      </c>
      <c r="P59" s="604">
        <f t="shared" si="4"/>
        <v>0</v>
      </c>
      <c r="Q59" s="625"/>
      <c r="R59" s="689">
        <v>0</v>
      </c>
      <c r="S59" s="572">
        <f t="shared" si="0"/>
        <v>0</v>
      </c>
      <c r="T59" s="690"/>
    </row>
    <row r="60" spans="1:20" ht="12.75">
      <c r="A60" s="177"/>
      <c r="B60" s="178"/>
      <c r="C60" s="178"/>
      <c r="D60" s="179"/>
      <c r="E60" s="201"/>
      <c r="F60" s="181"/>
      <c r="G60" s="202"/>
      <c r="H60" s="182"/>
      <c r="I60" s="174" t="s">
        <v>191</v>
      </c>
      <c r="J60" s="175">
        <v>0</v>
      </c>
      <c r="K60" s="310">
        <v>234.91</v>
      </c>
      <c r="L60" s="310">
        <v>1</v>
      </c>
      <c r="M60" s="310">
        <v>1.04</v>
      </c>
      <c r="N60" s="203">
        <f t="shared" si="3"/>
        <v>0</v>
      </c>
      <c r="O60" s="598">
        <v>0</v>
      </c>
      <c r="P60" s="604">
        <f t="shared" si="4"/>
        <v>0</v>
      </c>
      <c r="Q60" s="625"/>
      <c r="R60" s="689">
        <v>0</v>
      </c>
      <c r="S60" s="572">
        <f t="shared" si="0"/>
        <v>0</v>
      </c>
      <c r="T60" s="690"/>
    </row>
    <row r="61" spans="1:20" ht="12.75">
      <c r="A61" s="177"/>
      <c r="B61" s="178"/>
      <c r="C61" s="178"/>
      <c r="D61" s="179"/>
      <c r="E61" s="201"/>
      <c r="F61" s="181"/>
      <c r="G61" s="202"/>
      <c r="H61" s="182"/>
      <c r="I61" s="174" t="s">
        <v>81</v>
      </c>
      <c r="J61" s="175">
        <v>0</v>
      </c>
      <c r="K61" s="310">
        <v>234.91</v>
      </c>
      <c r="L61" s="310">
        <v>1</v>
      </c>
      <c r="M61" s="310">
        <v>1.04</v>
      </c>
      <c r="N61" s="203">
        <f t="shared" si="3"/>
        <v>0</v>
      </c>
      <c r="O61" s="598">
        <v>0</v>
      </c>
      <c r="P61" s="604">
        <f t="shared" si="4"/>
        <v>0</v>
      </c>
      <c r="Q61" s="625"/>
      <c r="R61" s="689">
        <v>0</v>
      </c>
      <c r="S61" s="572">
        <f t="shared" si="0"/>
        <v>0</v>
      </c>
      <c r="T61" s="690"/>
    </row>
    <row r="62" spans="1:20" ht="12.75">
      <c r="A62" s="177"/>
      <c r="B62" s="178"/>
      <c r="C62" s="178"/>
      <c r="D62" s="179"/>
      <c r="E62" s="201"/>
      <c r="F62" s="181"/>
      <c r="G62" s="202"/>
      <c r="H62" s="182"/>
      <c r="I62" s="174" t="s">
        <v>82</v>
      </c>
      <c r="J62" s="175">
        <v>0</v>
      </c>
      <c r="K62" s="310">
        <v>234.91</v>
      </c>
      <c r="L62" s="310">
        <v>1</v>
      </c>
      <c r="M62" s="310">
        <v>1.04</v>
      </c>
      <c r="N62" s="203">
        <f t="shared" si="3"/>
        <v>0</v>
      </c>
      <c r="O62" s="598">
        <v>0</v>
      </c>
      <c r="P62" s="604">
        <f t="shared" si="4"/>
        <v>0</v>
      </c>
      <c r="Q62" s="625"/>
      <c r="R62" s="689">
        <v>0</v>
      </c>
      <c r="S62" s="572">
        <f t="shared" si="0"/>
        <v>0</v>
      </c>
      <c r="T62" s="690"/>
    </row>
    <row r="63" spans="1:20" ht="12.75">
      <c r="A63" s="177"/>
      <c r="B63" s="178"/>
      <c r="C63" s="178"/>
      <c r="D63" s="179"/>
      <c r="E63" s="201"/>
      <c r="F63" s="181"/>
      <c r="G63" s="202"/>
      <c r="H63" s="182"/>
      <c r="I63" s="174" t="s">
        <v>283</v>
      </c>
      <c r="J63" s="175">
        <v>0</v>
      </c>
      <c r="K63" s="310">
        <v>234.91</v>
      </c>
      <c r="L63" s="310">
        <v>1</v>
      </c>
      <c r="M63" s="310">
        <v>1.04</v>
      </c>
      <c r="N63" s="203">
        <f t="shared" si="3"/>
        <v>0</v>
      </c>
      <c r="O63" s="598">
        <v>0</v>
      </c>
      <c r="P63" s="604">
        <f t="shared" si="4"/>
        <v>0</v>
      </c>
      <c r="Q63" s="625"/>
      <c r="R63" s="689">
        <v>0</v>
      </c>
      <c r="S63" s="572">
        <f t="shared" si="0"/>
        <v>0</v>
      </c>
      <c r="T63" s="690"/>
    </row>
    <row r="64" spans="1:20" ht="12.75">
      <c r="A64" s="177"/>
      <c r="B64" s="178"/>
      <c r="C64" s="178"/>
      <c r="D64" s="179"/>
      <c r="E64" s="201"/>
      <c r="F64" s="181"/>
      <c r="G64" s="202"/>
      <c r="H64" s="182"/>
      <c r="I64" s="174" t="s">
        <v>83</v>
      </c>
      <c r="J64" s="175">
        <v>0</v>
      </c>
      <c r="K64" s="310">
        <v>234.91</v>
      </c>
      <c r="L64" s="310">
        <v>1</v>
      </c>
      <c r="M64" s="310">
        <v>1.04</v>
      </c>
      <c r="N64" s="203">
        <f t="shared" si="3"/>
        <v>0</v>
      </c>
      <c r="O64" s="598">
        <v>0</v>
      </c>
      <c r="P64" s="604">
        <f t="shared" si="4"/>
        <v>0</v>
      </c>
      <c r="Q64" s="625"/>
      <c r="R64" s="689">
        <v>0</v>
      </c>
      <c r="S64" s="572">
        <f t="shared" si="0"/>
        <v>0</v>
      </c>
      <c r="T64" s="690"/>
    </row>
    <row r="65" spans="1:20" ht="17.25">
      <c r="A65" s="177"/>
      <c r="B65" s="178"/>
      <c r="C65" s="178"/>
      <c r="D65" s="179"/>
      <c r="E65" s="201"/>
      <c r="F65" s="181"/>
      <c r="G65" s="202"/>
      <c r="H65" s="182"/>
      <c r="I65" s="183" t="s">
        <v>163</v>
      </c>
      <c r="J65" s="175">
        <v>50</v>
      </c>
      <c r="K65" s="310">
        <v>234.91</v>
      </c>
      <c r="L65" s="310">
        <v>3.5534</v>
      </c>
      <c r="M65" s="310">
        <v>1.04</v>
      </c>
      <c r="N65" s="203">
        <f t="shared" si="3"/>
        <v>43405.918088</v>
      </c>
      <c r="O65" s="598">
        <v>2</v>
      </c>
      <c r="P65" s="604">
        <f t="shared" si="4"/>
        <v>1736.2367235200002</v>
      </c>
      <c r="Q65" s="625"/>
      <c r="R65" s="689">
        <v>6</v>
      </c>
      <c r="S65" s="572">
        <f t="shared" si="0"/>
        <v>8</v>
      </c>
      <c r="T65" s="690"/>
    </row>
    <row r="66" spans="1:20" ht="12.75">
      <c r="A66" s="177"/>
      <c r="B66" s="178"/>
      <c r="C66" s="178"/>
      <c r="D66" s="179"/>
      <c r="E66" s="201"/>
      <c r="F66" s="181"/>
      <c r="G66" s="202"/>
      <c r="H66" s="182"/>
      <c r="I66" s="174" t="s">
        <v>192</v>
      </c>
      <c r="J66" s="175">
        <v>12087</v>
      </c>
      <c r="K66" s="310">
        <v>234.91</v>
      </c>
      <c r="L66" s="310">
        <v>0.5845</v>
      </c>
      <c r="M66" s="310">
        <v>1.04</v>
      </c>
      <c r="N66" s="203">
        <f t="shared" si="3"/>
        <v>1725988.4364996</v>
      </c>
      <c r="O66" s="598">
        <v>4511</v>
      </c>
      <c r="P66" s="604">
        <f t="shared" si="4"/>
        <v>644157.6765988001</v>
      </c>
      <c r="Q66" s="625"/>
      <c r="R66" s="689">
        <v>7181</v>
      </c>
      <c r="S66" s="572">
        <f t="shared" si="0"/>
        <v>11692</v>
      </c>
      <c r="T66" s="690"/>
    </row>
    <row r="67" spans="1:20" ht="12.75">
      <c r="A67" s="177"/>
      <c r="B67" s="178"/>
      <c r="C67" s="178"/>
      <c r="D67" s="179"/>
      <c r="E67" s="201"/>
      <c r="F67" s="181"/>
      <c r="G67" s="202"/>
      <c r="H67" s="182"/>
      <c r="I67" s="174" t="s">
        <v>193</v>
      </c>
      <c r="J67" s="175">
        <v>0</v>
      </c>
      <c r="K67" s="310">
        <v>234.91</v>
      </c>
      <c r="L67" s="310">
        <v>1</v>
      </c>
      <c r="M67" s="310">
        <v>1.04</v>
      </c>
      <c r="N67" s="203">
        <f t="shared" si="3"/>
        <v>0</v>
      </c>
      <c r="O67" s="598">
        <v>0</v>
      </c>
      <c r="P67" s="604">
        <f t="shared" si="4"/>
        <v>0</v>
      </c>
      <c r="Q67" s="625"/>
      <c r="R67" s="689">
        <v>0</v>
      </c>
      <c r="S67" s="572">
        <f aca="true" t="shared" si="5" ref="S67:S130">O67+R67</f>
        <v>0</v>
      </c>
      <c r="T67" s="690"/>
    </row>
    <row r="68" spans="1:20" ht="12.75">
      <c r="A68" s="177"/>
      <c r="B68" s="178"/>
      <c r="C68" s="178"/>
      <c r="D68" s="179"/>
      <c r="E68" s="201"/>
      <c r="F68" s="181"/>
      <c r="G68" s="202"/>
      <c r="H68" s="182"/>
      <c r="I68" s="174" t="s">
        <v>194</v>
      </c>
      <c r="J68" s="175">
        <v>0</v>
      </c>
      <c r="K68" s="310">
        <v>234.91</v>
      </c>
      <c r="L68" s="310">
        <v>1</v>
      </c>
      <c r="M68" s="310">
        <v>1.04</v>
      </c>
      <c r="N68" s="203">
        <f t="shared" si="3"/>
        <v>0</v>
      </c>
      <c r="O68" s="598">
        <v>0</v>
      </c>
      <c r="P68" s="604">
        <f t="shared" si="4"/>
        <v>0</v>
      </c>
      <c r="Q68" s="625"/>
      <c r="R68" s="689">
        <v>0</v>
      </c>
      <c r="S68" s="572">
        <f t="shared" si="5"/>
        <v>0</v>
      </c>
      <c r="T68" s="690"/>
    </row>
    <row r="69" spans="1:20" ht="37.5" customHeight="1">
      <c r="A69" s="177"/>
      <c r="B69" s="178"/>
      <c r="C69" s="178"/>
      <c r="D69" s="179"/>
      <c r="E69" s="201"/>
      <c r="F69" s="181"/>
      <c r="G69" s="202"/>
      <c r="H69" s="182"/>
      <c r="I69" s="183" t="s">
        <v>84</v>
      </c>
      <c r="J69" s="175">
        <v>0</v>
      </c>
      <c r="K69" s="310">
        <v>234.91</v>
      </c>
      <c r="L69" s="310">
        <v>1</v>
      </c>
      <c r="M69" s="310">
        <v>1.04</v>
      </c>
      <c r="N69" s="203">
        <f t="shared" si="3"/>
        <v>0</v>
      </c>
      <c r="O69" s="598">
        <v>0</v>
      </c>
      <c r="P69" s="604">
        <f t="shared" si="4"/>
        <v>0</v>
      </c>
      <c r="Q69" s="625"/>
      <c r="R69" s="689">
        <v>0</v>
      </c>
      <c r="S69" s="572">
        <f t="shared" si="5"/>
        <v>0</v>
      </c>
      <c r="T69" s="690"/>
    </row>
    <row r="70" spans="1:20" ht="12.75">
      <c r="A70" s="177"/>
      <c r="B70" s="178"/>
      <c r="C70" s="178"/>
      <c r="D70" s="179"/>
      <c r="E70" s="201"/>
      <c r="F70" s="181"/>
      <c r="G70" s="202"/>
      <c r="H70" s="182"/>
      <c r="I70" s="174" t="s">
        <v>195</v>
      </c>
      <c r="J70" s="175">
        <v>370</v>
      </c>
      <c r="K70" s="310">
        <v>234.91</v>
      </c>
      <c r="L70" s="310">
        <v>1</v>
      </c>
      <c r="M70" s="310">
        <v>1.04</v>
      </c>
      <c r="N70" s="203">
        <f t="shared" si="3"/>
        <v>90393.368</v>
      </c>
      <c r="O70" s="598">
        <v>0</v>
      </c>
      <c r="P70" s="604">
        <f t="shared" si="4"/>
        <v>0</v>
      </c>
      <c r="Q70" s="625"/>
      <c r="R70" s="689">
        <v>45</v>
      </c>
      <c r="S70" s="572">
        <f t="shared" si="5"/>
        <v>45</v>
      </c>
      <c r="T70" s="690"/>
    </row>
    <row r="71" spans="1:20" ht="12.75">
      <c r="A71" s="177"/>
      <c r="B71" s="178"/>
      <c r="C71" s="178"/>
      <c r="D71" s="179"/>
      <c r="E71" s="201"/>
      <c r="F71" s="181"/>
      <c r="G71" s="202"/>
      <c r="H71" s="182"/>
      <c r="I71" s="174" t="s">
        <v>196</v>
      </c>
      <c r="J71" s="175">
        <v>370</v>
      </c>
      <c r="K71" s="310">
        <v>234.91</v>
      </c>
      <c r="L71" s="310">
        <v>1</v>
      </c>
      <c r="M71" s="310">
        <v>1.04</v>
      </c>
      <c r="N71" s="203">
        <f t="shared" si="3"/>
        <v>90393.368</v>
      </c>
      <c r="O71" s="598">
        <v>0</v>
      </c>
      <c r="P71" s="604">
        <f t="shared" si="4"/>
        <v>0</v>
      </c>
      <c r="Q71" s="625"/>
      <c r="R71" s="689">
        <v>45</v>
      </c>
      <c r="S71" s="572">
        <f t="shared" si="5"/>
        <v>45</v>
      </c>
      <c r="T71" s="690"/>
    </row>
    <row r="72" spans="1:20" ht="12.75">
      <c r="A72" s="177"/>
      <c r="B72" s="178"/>
      <c r="C72" s="178"/>
      <c r="D72" s="179"/>
      <c r="E72" s="201"/>
      <c r="F72" s="181"/>
      <c r="G72" s="202"/>
      <c r="H72" s="182"/>
      <c r="I72" s="174" t="s">
        <v>197</v>
      </c>
      <c r="J72" s="175">
        <v>370</v>
      </c>
      <c r="K72" s="310">
        <v>234.91</v>
      </c>
      <c r="L72" s="310">
        <v>1</v>
      </c>
      <c r="M72" s="310">
        <v>1.04</v>
      </c>
      <c r="N72" s="203">
        <f t="shared" si="3"/>
        <v>90393.368</v>
      </c>
      <c r="O72" s="598">
        <v>0</v>
      </c>
      <c r="P72" s="604">
        <f t="shared" si="4"/>
        <v>0</v>
      </c>
      <c r="Q72" s="625"/>
      <c r="R72" s="689">
        <v>45</v>
      </c>
      <c r="S72" s="572">
        <f t="shared" si="5"/>
        <v>45</v>
      </c>
      <c r="T72" s="690"/>
    </row>
    <row r="73" spans="1:20" ht="12.75">
      <c r="A73" s="177"/>
      <c r="B73" s="178"/>
      <c r="C73" s="178"/>
      <c r="D73" s="179"/>
      <c r="E73" s="201"/>
      <c r="F73" s="181"/>
      <c r="G73" s="202"/>
      <c r="H73" s="182"/>
      <c r="I73" s="174" t="s">
        <v>198</v>
      </c>
      <c r="J73" s="175">
        <v>0</v>
      </c>
      <c r="K73" s="310">
        <v>234.91</v>
      </c>
      <c r="L73" s="310">
        <v>1</v>
      </c>
      <c r="M73" s="310">
        <v>1.04</v>
      </c>
      <c r="N73" s="203">
        <f t="shared" si="3"/>
        <v>0</v>
      </c>
      <c r="O73" s="598">
        <v>0</v>
      </c>
      <c r="P73" s="604">
        <f t="shared" si="4"/>
        <v>0</v>
      </c>
      <c r="Q73" s="625"/>
      <c r="R73" s="689">
        <v>0</v>
      </c>
      <c r="S73" s="572">
        <f t="shared" si="5"/>
        <v>0</v>
      </c>
      <c r="T73" s="690"/>
    </row>
    <row r="74" spans="1:20" ht="12.75">
      <c r="A74" s="177"/>
      <c r="B74" s="178"/>
      <c r="C74" s="178"/>
      <c r="D74" s="179"/>
      <c r="E74" s="201"/>
      <c r="F74" s="181"/>
      <c r="G74" s="202"/>
      <c r="H74" s="182"/>
      <c r="I74" s="174" t="s">
        <v>199</v>
      </c>
      <c r="J74" s="175">
        <v>300</v>
      </c>
      <c r="K74" s="310">
        <v>234.91</v>
      </c>
      <c r="L74" s="310">
        <v>5.5814</v>
      </c>
      <c r="M74" s="310">
        <v>1.04</v>
      </c>
      <c r="N74" s="203">
        <f t="shared" si="3"/>
        <v>409071.52228800004</v>
      </c>
      <c r="O74" s="598">
        <v>0</v>
      </c>
      <c r="P74" s="604">
        <f t="shared" si="4"/>
        <v>0</v>
      </c>
      <c r="Q74" s="625"/>
      <c r="R74" s="689">
        <v>0</v>
      </c>
      <c r="S74" s="572">
        <f t="shared" si="5"/>
        <v>0</v>
      </c>
      <c r="T74" s="690"/>
    </row>
    <row r="75" spans="1:20" ht="12.75">
      <c r="A75" s="177"/>
      <c r="B75" s="178"/>
      <c r="C75" s="178"/>
      <c r="D75" s="179"/>
      <c r="E75" s="201"/>
      <c r="F75" s="181"/>
      <c r="G75" s="202"/>
      <c r="H75" s="182"/>
      <c r="I75" s="174" t="s">
        <v>200</v>
      </c>
      <c r="J75" s="175">
        <v>5247</v>
      </c>
      <c r="K75" s="310">
        <v>234.91</v>
      </c>
      <c r="L75" s="310">
        <v>9.6655</v>
      </c>
      <c r="M75" s="310">
        <v>1.04</v>
      </c>
      <c r="N75" s="203">
        <f t="shared" si="3"/>
        <v>12389969.392772399</v>
      </c>
      <c r="O75" s="598">
        <v>849</v>
      </c>
      <c r="P75" s="604">
        <f t="shared" si="4"/>
        <v>2004780.6393108002</v>
      </c>
      <c r="Q75" s="625"/>
      <c r="R75" s="689">
        <v>800</v>
      </c>
      <c r="S75" s="572">
        <f t="shared" si="5"/>
        <v>1649</v>
      </c>
      <c r="T75" s="690"/>
    </row>
    <row r="76" spans="1:20" ht="12.75">
      <c r="A76" s="177"/>
      <c r="B76" s="178"/>
      <c r="C76" s="178"/>
      <c r="D76" s="179"/>
      <c r="E76" s="201"/>
      <c r="F76" s="181"/>
      <c r="G76" s="202"/>
      <c r="H76" s="182"/>
      <c r="I76" s="174" t="s">
        <v>201</v>
      </c>
      <c r="J76" s="175">
        <v>0</v>
      </c>
      <c r="K76" s="310">
        <v>234.91</v>
      </c>
      <c r="L76" s="310">
        <v>1.83</v>
      </c>
      <c r="M76" s="310">
        <v>1.04</v>
      </c>
      <c r="N76" s="203">
        <f t="shared" si="3"/>
        <v>0</v>
      </c>
      <c r="O76" s="598">
        <v>0</v>
      </c>
      <c r="P76" s="604">
        <f t="shared" si="4"/>
        <v>0</v>
      </c>
      <c r="Q76" s="625"/>
      <c r="R76" s="689">
        <v>0</v>
      </c>
      <c r="S76" s="572">
        <f t="shared" si="5"/>
        <v>0</v>
      </c>
      <c r="T76" s="690"/>
    </row>
    <row r="77" spans="1:20" ht="12.75">
      <c r="A77" s="177"/>
      <c r="B77" s="178"/>
      <c r="C77" s="178"/>
      <c r="D77" s="179"/>
      <c r="E77" s="201"/>
      <c r="F77" s="181"/>
      <c r="G77" s="202"/>
      <c r="H77" s="182"/>
      <c r="I77" s="174" t="s">
        <v>85</v>
      </c>
      <c r="J77" s="175">
        <v>0</v>
      </c>
      <c r="K77" s="310">
        <v>234.91</v>
      </c>
      <c r="L77" s="310">
        <v>2.2829</v>
      </c>
      <c r="M77" s="310">
        <v>1.04</v>
      </c>
      <c r="N77" s="203">
        <f t="shared" si="3"/>
        <v>0</v>
      </c>
      <c r="O77" s="598">
        <v>0</v>
      </c>
      <c r="P77" s="604">
        <f t="shared" si="4"/>
        <v>0</v>
      </c>
      <c r="Q77" s="625"/>
      <c r="R77" s="689">
        <v>0</v>
      </c>
      <c r="S77" s="572">
        <f t="shared" si="5"/>
        <v>0</v>
      </c>
      <c r="T77" s="690"/>
    </row>
    <row r="78" spans="1:20" ht="12.75">
      <c r="A78" s="177"/>
      <c r="B78" s="178"/>
      <c r="C78" s="178"/>
      <c r="D78" s="179"/>
      <c r="E78" s="201"/>
      <c r="F78" s="181"/>
      <c r="G78" s="202"/>
      <c r="H78" s="182"/>
      <c r="I78" s="174" t="s">
        <v>86</v>
      </c>
      <c r="J78" s="175">
        <v>130</v>
      </c>
      <c r="K78" s="310">
        <v>234.91</v>
      </c>
      <c r="L78" s="310">
        <v>1</v>
      </c>
      <c r="M78" s="310">
        <v>1.04</v>
      </c>
      <c r="N78" s="203">
        <f t="shared" si="3"/>
        <v>31759.832</v>
      </c>
      <c r="O78" s="598">
        <v>1</v>
      </c>
      <c r="P78" s="604">
        <f t="shared" si="4"/>
        <v>244.3064</v>
      </c>
      <c r="Q78" s="625"/>
      <c r="R78" s="689">
        <v>4</v>
      </c>
      <c r="S78" s="572">
        <f t="shared" si="5"/>
        <v>5</v>
      </c>
      <c r="T78" s="690"/>
    </row>
    <row r="79" spans="1:20" ht="12.75">
      <c r="A79" s="177"/>
      <c r="B79" s="178"/>
      <c r="C79" s="178"/>
      <c r="D79" s="179"/>
      <c r="E79" s="201"/>
      <c r="F79" s="181"/>
      <c r="G79" s="202"/>
      <c r="H79" s="182"/>
      <c r="I79" s="174" t="s">
        <v>202</v>
      </c>
      <c r="J79" s="175">
        <v>593</v>
      </c>
      <c r="K79" s="310">
        <v>234.91</v>
      </c>
      <c r="L79" s="310">
        <v>0.3585</v>
      </c>
      <c r="M79" s="310">
        <v>1.04</v>
      </c>
      <c r="N79" s="203">
        <f t="shared" si="3"/>
        <v>51937.219729200006</v>
      </c>
      <c r="O79" s="598">
        <v>307</v>
      </c>
      <c r="P79" s="604">
        <f t="shared" si="4"/>
        <v>26888.240230800002</v>
      </c>
      <c r="Q79" s="625"/>
      <c r="R79" s="689">
        <v>20</v>
      </c>
      <c r="S79" s="572">
        <f t="shared" si="5"/>
        <v>327</v>
      </c>
      <c r="T79" s="690"/>
    </row>
    <row r="80" spans="1:20" ht="12.75">
      <c r="A80" s="177"/>
      <c r="B80" s="178"/>
      <c r="C80" s="178"/>
      <c r="D80" s="179"/>
      <c r="E80" s="201"/>
      <c r="F80" s="181"/>
      <c r="G80" s="202"/>
      <c r="H80" s="182"/>
      <c r="I80" s="174" t="s">
        <v>203</v>
      </c>
      <c r="J80" s="175">
        <v>593</v>
      </c>
      <c r="K80" s="310">
        <v>234.91</v>
      </c>
      <c r="L80" s="310">
        <v>0.6705</v>
      </c>
      <c r="M80" s="310">
        <v>1.04</v>
      </c>
      <c r="N80" s="203">
        <f t="shared" si="3"/>
        <v>97137.8126316</v>
      </c>
      <c r="O80" s="598">
        <v>307</v>
      </c>
      <c r="P80" s="604">
        <f t="shared" si="4"/>
        <v>50288.8844484</v>
      </c>
      <c r="Q80" s="625"/>
      <c r="R80" s="689">
        <v>20</v>
      </c>
      <c r="S80" s="572">
        <f t="shared" si="5"/>
        <v>327</v>
      </c>
      <c r="T80" s="690"/>
    </row>
    <row r="81" spans="1:20" ht="12.75">
      <c r="A81" s="177"/>
      <c r="B81" s="178"/>
      <c r="C81" s="178"/>
      <c r="D81" s="179"/>
      <c r="E81" s="201"/>
      <c r="F81" s="181"/>
      <c r="G81" s="202"/>
      <c r="H81" s="182"/>
      <c r="I81" s="174" t="s">
        <v>204</v>
      </c>
      <c r="J81" s="175">
        <v>593</v>
      </c>
      <c r="K81" s="310">
        <v>234.91</v>
      </c>
      <c r="L81" s="310">
        <v>0.6653</v>
      </c>
      <c r="M81" s="310">
        <v>1.04</v>
      </c>
      <c r="N81" s="203">
        <f t="shared" si="3"/>
        <v>96384.46941656001</v>
      </c>
      <c r="O81" s="598">
        <v>307</v>
      </c>
      <c r="P81" s="604">
        <f t="shared" si="4"/>
        <v>49898.87371144</v>
      </c>
      <c r="Q81" s="625"/>
      <c r="R81" s="689">
        <v>21</v>
      </c>
      <c r="S81" s="572">
        <f t="shared" si="5"/>
        <v>328</v>
      </c>
      <c r="T81" s="690"/>
    </row>
    <row r="82" spans="1:20" ht="12.75">
      <c r="A82" s="177"/>
      <c r="B82" s="178"/>
      <c r="C82" s="178"/>
      <c r="D82" s="179"/>
      <c r="E82" s="201"/>
      <c r="F82" s="181"/>
      <c r="G82" s="202"/>
      <c r="H82" s="182"/>
      <c r="I82" s="174" t="s">
        <v>205</v>
      </c>
      <c r="J82" s="175">
        <v>0</v>
      </c>
      <c r="K82" s="310">
        <v>234.91</v>
      </c>
      <c r="L82" s="310">
        <v>1</v>
      </c>
      <c r="M82" s="310">
        <v>1.04</v>
      </c>
      <c r="N82" s="203">
        <f t="shared" si="3"/>
        <v>0</v>
      </c>
      <c r="O82" s="598">
        <v>0</v>
      </c>
      <c r="P82" s="604">
        <f t="shared" si="4"/>
        <v>0</v>
      </c>
      <c r="Q82" s="625"/>
      <c r="R82" s="689">
        <v>0</v>
      </c>
      <c r="S82" s="572">
        <f t="shared" si="5"/>
        <v>0</v>
      </c>
      <c r="T82" s="690"/>
    </row>
    <row r="83" spans="1:20" ht="12.75">
      <c r="A83" s="177"/>
      <c r="B83" s="178"/>
      <c r="C83" s="178"/>
      <c r="D83" s="179"/>
      <c r="E83" s="201"/>
      <c r="F83" s="181"/>
      <c r="G83" s="202"/>
      <c r="H83" s="182"/>
      <c r="I83" s="174" t="s">
        <v>87</v>
      </c>
      <c r="J83" s="175">
        <v>1090</v>
      </c>
      <c r="K83" s="310">
        <v>234.91</v>
      </c>
      <c r="L83" s="310">
        <v>1.8092</v>
      </c>
      <c r="M83" s="310">
        <v>1.04</v>
      </c>
      <c r="N83" s="203">
        <f t="shared" si="3"/>
        <v>481779.0613792</v>
      </c>
      <c r="O83" s="598">
        <v>122</v>
      </c>
      <c r="P83" s="604">
        <f t="shared" si="4"/>
        <v>53923.89494336</v>
      </c>
      <c r="Q83" s="625"/>
      <c r="R83" s="689">
        <v>525</v>
      </c>
      <c r="S83" s="572">
        <f t="shared" si="5"/>
        <v>647</v>
      </c>
      <c r="T83" s="690"/>
    </row>
    <row r="84" spans="1:20" ht="12.75">
      <c r="A84" s="177"/>
      <c r="B84" s="178"/>
      <c r="C84" s="178"/>
      <c r="D84" s="179"/>
      <c r="E84" s="201"/>
      <c r="F84" s="181"/>
      <c r="G84" s="202"/>
      <c r="H84" s="182"/>
      <c r="I84" s="174" t="s">
        <v>86</v>
      </c>
      <c r="J84" s="175">
        <v>600</v>
      </c>
      <c r="K84" s="310">
        <v>234.91</v>
      </c>
      <c r="L84" s="310">
        <v>10.779</v>
      </c>
      <c r="M84" s="310">
        <v>1.04</v>
      </c>
      <c r="N84" s="203">
        <f t="shared" si="3"/>
        <v>1580027.2113599998</v>
      </c>
      <c r="O84" s="598">
        <v>288</v>
      </c>
      <c r="P84" s="604">
        <f t="shared" si="4"/>
        <v>758413.0614528</v>
      </c>
      <c r="Q84" s="625"/>
      <c r="R84" s="689">
        <v>54</v>
      </c>
      <c r="S84" s="572">
        <f t="shared" si="5"/>
        <v>342</v>
      </c>
      <c r="T84" s="690"/>
    </row>
    <row r="85" spans="1:20" ht="12.75">
      <c r="A85" s="177"/>
      <c r="B85" s="178"/>
      <c r="C85" s="178"/>
      <c r="D85" s="179"/>
      <c r="E85" s="201"/>
      <c r="F85" s="181"/>
      <c r="G85" s="202"/>
      <c r="H85" s="182"/>
      <c r="I85" s="174" t="s">
        <v>88</v>
      </c>
      <c r="J85" s="175">
        <v>240</v>
      </c>
      <c r="K85" s="310">
        <v>234.91</v>
      </c>
      <c r="L85" s="310">
        <v>8.8453</v>
      </c>
      <c r="M85" s="310">
        <v>1.04</v>
      </c>
      <c r="N85" s="203">
        <f t="shared" si="3"/>
        <v>518631.21598080004</v>
      </c>
      <c r="O85" s="598">
        <v>51</v>
      </c>
      <c r="P85" s="604">
        <f t="shared" si="4"/>
        <v>110209.13339592001</v>
      </c>
      <c r="Q85" s="625"/>
      <c r="R85" s="689">
        <v>112</v>
      </c>
      <c r="S85" s="572">
        <f t="shared" si="5"/>
        <v>163</v>
      </c>
      <c r="T85" s="690"/>
    </row>
    <row r="86" spans="1:20" ht="12.75">
      <c r="A86" s="177"/>
      <c r="B86" s="178"/>
      <c r="C86" s="178"/>
      <c r="D86" s="179"/>
      <c r="E86" s="201"/>
      <c r="F86" s="181"/>
      <c r="G86" s="202"/>
      <c r="H86" s="182"/>
      <c r="I86" s="174" t="s">
        <v>206</v>
      </c>
      <c r="J86" s="175">
        <v>2040</v>
      </c>
      <c r="K86" s="310">
        <v>234.91</v>
      </c>
      <c r="L86" s="310">
        <v>2.1659</v>
      </c>
      <c r="M86" s="310">
        <v>1.04</v>
      </c>
      <c r="N86" s="203">
        <f t="shared" si="3"/>
        <v>1079452.1927904</v>
      </c>
      <c r="O86" s="598">
        <v>247</v>
      </c>
      <c r="P86" s="604">
        <f t="shared" si="4"/>
        <v>130698.37824472002</v>
      </c>
      <c r="Q86" s="625"/>
      <c r="R86" s="689">
        <v>446</v>
      </c>
      <c r="S86" s="572">
        <f t="shared" si="5"/>
        <v>693</v>
      </c>
      <c r="T86" s="690"/>
    </row>
    <row r="87" spans="1:20" ht="17.25">
      <c r="A87" s="177"/>
      <c r="B87" s="178"/>
      <c r="C87" s="178"/>
      <c r="D87" s="179"/>
      <c r="E87" s="201"/>
      <c r="F87" s="181"/>
      <c r="G87" s="202"/>
      <c r="H87" s="182"/>
      <c r="I87" s="183" t="s">
        <v>89</v>
      </c>
      <c r="J87" s="175">
        <v>115</v>
      </c>
      <c r="K87" s="310">
        <v>234.91</v>
      </c>
      <c r="L87" s="310">
        <v>4.0229</v>
      </c>
      <c r="M87" s="310">
        <v>1.04</v>
      </c>
      <c r="N87" s="203">
        <f t="shared" si="3"/>
        <v>113024.32490439998</v>
      </c>
      <c r="O87" s="598">
        <v>17</v>
      </c>
      <c r="P87" s="604">
        <f t="shared" si="4"/>
        <v>16707.94368152</v>
      </c>
      <c r="Q87" s="625"/>
      <c r="R87" s="689">
        <v>19</v>
      </c>
      <c r="S87" s="572">
        <f t="shared" si="5"/>
        <v>36</v>
      </c>
      <c r="T87" s="690"/>
    </row>
    <row r="88" spans="1:20" ht="20.25" customHeight="1">
      <c r="A88" s="177"/>
      <c r="B88" s="178"/>
      <c r="C88" s="178"/>
      <c r="D88" s="179"/>
      <c r="E88" s="201"/>
      <c r="F88" s="181"/>
      <c r="G88" s="202"/>
      <c r="H88" s="182"/>
      <c r="I88" s="183" t="s">
        <v>90</v>
      </c>
      <c r="J88" s="175">
        <v>51</v>
      </c>
      <c r="K88" s="310">
        <v>234.91</v>
      </c>
      <c r="L88" s="310">
        <v>1</v>
      </c>
      <c r="M88" s="310">
        <v>1.04</v>
      </c>
      <c r="N88" s="203">
        <f t="shared" si="3"/>
        <v>12459.626400000001</v>
      </c>
      <c r="O88" s="598">
        <v>1</v>
      </c>
      <c r="P88" s="604">
        <f t="shared" si="4"/>
        <v>244.3064</v>
      </c>
      <c r="Q88" s="625"/>
      <c r="R88" s="689">
        <v>45</v>
      </c>
      <c r="S88" s="572">
        <f t="shared" si="5"/>
        <v>46</v>
      </c>
      <c r="T88" s="690"/>
    </row>
    <row r="89" spans="1:20" ht="19.5" customHeight="1">
      <c r="A89" s="177"/>
      <c r="B89" s="178"/>
      <c r="C89" s="178"/>
      <c r="D89" s="179"/>
      <c r="E89" s="201"/>
      <c r="F89" s="181"/>
      <c r="G89" s="202"/>
      <c r="H89" s="182"/>
      <c r="I89" s="183" t="s">
        <v>91</v>
      </c>
      <c r="J89" s="175">
        <v>51</v>
      </c>
      <c r="K89" s="310">
        <v>234.91</v>
      </c>
      <c r="L89" s="310">
        <v>1</v>
      </c>
      <c r="M89" s="310">
        <v>1.04</v>
      </c>
      <c r="N89" s="203">
        <f t="shared" si="3"/>
        <v>12459.626400000001</v>
      </c>
      <c r="O89" s="598">
        <v>1</v>
      </c>
      <c r="P89" s="604">
        <f t="shared" si="4"/>
        <v>244.3064</v>
      </c>
      <c r="Q89" s="625"/>
      <c r="R89" s="689">
        <v>45</v>
      </c>
      <c r="S89" s="572">
        <f t="shared" si="5"/>
        <v>46</v>
      </c>
      <c r="T89" s="690"/>
    </row>
    <row r="90" spans="1:20" ht="12.75">
      <c r="A90" s="177"/>
      <c r="B90" s="178"/>
      <c r="C90" s="178"/>
      <c r="D90" s="179"/>
      <c r="E90" s="201"/>
      <c r="F90" s="181"/>
      <c r="G90" s="202"/>
      <c r="H90" s="182"/>
      <c r="I90" s="174" t="s">
        <v>92</v>
      </c>
      <c r="J90" s="175">
        <v>331</v>
      </c>
      <c r="K90" s="310">
        <v>234.91</v>
      </c>
      <c r="L90" s="310">
        <v>1</v>
      </c>
      <c r="M90" s="310">
        <v>1.04</v>
      </c>
      <c r="N90" s="203">
        <f t="shared" si="3"/>
        <v>80865.4184</v>
      </c>
      <c r="O90" s="598">
        <v>29</v>
      </c>
      <c r="P90" s="604">
        <f t="shared" si="4"/>
        <v>7084.8856000000005</v>
      </c>
      <c r="Q90" s="625"/>
      <c r="R90" s="689">
        <v>148</v>
      </c>
      <c r="S90" s="572">
        <f t="shared" si="5"/>
        <v>177</v>
      </c>
      <c r="T90" s="690"/>
    </row>
    <row r="91" spans="1:20" ht="12.75">
      <c r="A91" s="177"/>
      <c r="B91" s="178"/>
      <c r="C91" s="178"/>
      <c r="D91" s="179"/>
      <c r="E91" s="201"/>
      <c r="F91" s="181"/>
      <c r="G91" s="202"/>
      <c r="H91" s="182"/>
      <c r="I91" s="174" t="s">
        <v>93</v>
      </c>
      <c r="J91" s="175">
        <v>331</v>
      </c>
      <c r="K91" s="310">
        <v>234.91</v>
      </c>
      <c r="L91" s="310">
        <v>1</v>
      </c>
      <c r="M91" s="310">
        <v>1.04</v>
      </c>
      <c r="N91" s="203">
        <f t="shared" si="3"/>
        <v>80865.4184</v>
      </c>
      <c r="O91" s="598">
        <v>29</v>
      </c>
      <c r="P91" s="604">
        <f t="shared" si="4"/>
        <v>7084.8856000000005</v>
      </c>
      <c r="Q91" s="625"/>
      <c r="R91" s="689">
        <v>148</v>
      </c>
      <c r="S91" s="572">
        <f t="shared" si="5"/>
        <v>177</v>
      </c>
      <c r="T91" s="690"/>
    </row>
    <row r="92" spans="1:20" ht="12.75">
      <c r="A92" s="177"/>
      <c r="B92" s="178"/>
      <c r="C92" s="178"/>
      <c r="D92" s="179"/>
      <c r="E92" s="201"/>
      <c r="F92" s="181"/>
      <c r="G92" s="202"/>
      <c r="H92" s="182"/>
      <c r="I92" s="174" t="s">
        <v>94</v>
      </c>
      <c r="J92" s="175">
        <v>331</v>
      </c>
      <c r="K92" s="310">
        <v>234.91</v>
      </c>
      <c r="L92" s="310">
        <v>1</v>
      </c>
      <c r="M92" s="310">
        <v>1.04</v>
      </c>
      <c r="N92" s="203">
        <f t="shared" si="3"/>
        <v>80865.4184</v>
      </c>
      <c r="O92" s="598">
        <v>29</v>
      </c>
      <c r="P92" s="604">
        <f t="shared" si="4"/>
        <v>7084.8856000000005</v>
      </c>
      <c r="Q92" s="625"/>
      <c r="R92" s="689">
        <v>148</v>
      </c>
      <c r="S92" s="572">
        <f t="shared" si="5"/>
        <v>177</v>
      </c>
      <c r="T92" s="690"/>
    </row>
    <row r="93" spans="1:20" ht="12.75">
      <c r="A93" s="177"/>
      <c r="B93" s="178"/>
      <c r="C93" s="178"/>
      <c r="D93" s="179"/>
      <c r="E93" s="201"/>
      <c r="F93" s="181"/>
      <c r="G93" s="202"/>
      <c r="H93" s="182"/>
      <c r="I93" s="174" t="s">
        <v>95</v>
      </c>
      <c r="J93" s="175">
        <v>209</v>
      </c>
      <c r="K93" s="310">
        <v>234.91</v>
      </c>
      <c r="L93" s="310">
        <v>1</v>
      </c>
      <c r="M93" s="310">
        <v>1.04</v>
      </c>
      <c r="N93" s="203">
        <f t="shared" si="3"/>
        <v>51060.0376</v>
      </c>
      <c r="O93" s="598">
        <v>2</v>
      </c>
      <c r="P93" s="604">
        <f t="shared" si="4"/>
        <v>488.6128</v>
      </c>
      <c r="Q93" s="625"/>
      <c r="R93" s="689">
        <v>54</v>
      </c>
      <c r="S93" s="572">
        <f t="shared" si="5"/>
        <v>56</v>
      </c>
      <c r="T93" s="690"/>
    </row>
    <row r="94" spans="1:20" ht="12.75">
      <c r="A94" s="177"/>
      <c r="B94" s="178"/>
      <c r="C94" s="178"/>
      <c r="D94" s="179"/>
      <c r="E94" s="201"/>
      <c r="F94" s="181"/>
      <c r="G94" s="202"/>
      <c r="H94" s="182"/>
      <c r="I94" s="174" t="s">
        <v>96</v>
      </c>
      <c r="J94" s="175">
        <v>331</v>
      </c>
      <c r="K94" s="310">
        <v>234.91</v>
      </c>
      <c r="L94" s="310">
        <v>1</v>
      </c>
      <c r="M94" s="310">
        <v>1.04</v>
      </c>
      <c r="N94" s="203">
        <f t="shared" si="3"/>
        <v>80865.4184</v>
      </c>
      <c r="O94" s="598">
        <v>29</v>
      </c>
      <c r="P94" s="604">
        <f t="shared" si="4"/>
        <v>7084.8856000000005</v>
      </c>
      <c r="Q94" s="625"/>
      <c r="R94" s="689">
        <v>148</v>
      </c>
      <c r="S94" s="572">
        <f t="shared" si="5"/>
        <v>177</v>
      </c>
      <c r="T94" s="690"/>
    </row>
    <row r="95" spans="1:20" ht="21" customHeight="1">
      <c r="A95" s="177"/>
      <c r="B95" s="178"/>
      <c r="C95" s="178"/>
      <c r="D95" s="179"/>
      <c r="E95" s="201"/>
      <c r="F95" s="181"/>
      <c r="G95" s="202"/>
      <c r="H95" s="182"/>
      <c r="I95" s="183" t="s">
        <v>98</v>
      </c>
      <c r="J95" s="175">
        <v>1900</v>
      </c>
      <c r="K95" s="310">
        <v>234.91</v>
      </c>
      <c r="L95" s="310">
        <v>0.4768</v>
      </c>
      <c r="M95" s="310">
        <v>1.04</v>
      </c>
      <c r="N95" s="203">
        <f t="shared" si="3"/>
        <v>221322.053888</v>
      </c>
      <c r="O95" s="598">
        <v>527</v>
      </c>
      <c r="P95" s="604">
        <f t="shared" si="4"/>
        <v>61387.748631040005</v>
      </c>
      <c r="Q95" s="625"/>
      <c r="R95" s="689">
        <v>290</v>
      </c>
      <c r="S95" s="572">
        <f t="shared" si="5"/>
        <v>817</v>
      </c>
      <c r="T95" s="690"/>
    </row>
    <row r="96" spans="1:20" ht="23.25" customHeight="1">
      <c r="A96" s="177"/>
      <c r="B96" s="178"/>
      <c r="C96" s="178"/>
      <c r="D96" s="179"/>
      <c r="E96" s="201"/>
      <c r="F96" s="181"/>
      <c r="G96" s="202"/>
      <c r="H96" s="182"/>
      <c r="I96" s="183" t="s">
        <v>99</v>
      </c>
      <c r="J96" s="175">
        <v>1900</v>
      </c>
      <c r="K96" s="310">
        <v>234.91</v>
      </c>
      <c r="L96" s="310">
        <v>0.4768</v>
      </c>
      <c r="M96" s="310">
        <v>1.04</v>
      </c>
      <c r="N96" s="203">
        <f t="shared" si="3"/>
        <v>221322.053888</v>
      </c>
      <c r="O96" s="598">
        <v>527</v>
      </c>
      <c r="P96" s="604">
        <f t="shared" si="4"/>
        <v>61387.748631040005</v>
      </c>
      <c r="Q96" s="625"/>
      <c r="R96" s="689">
        <v>290</v>
      </c>
      <c r="S96" s="572">
        <f t="shared" si="5"/>
        <v>817</v>
      </c>
      <c r="T96" s="690"/>
    </row>
    <row r="97" spans="1:20" ht="15.75" customHeight="1">
      <c r="A97" s="177"/>
      <c r="B97" s="178"/>
      <c r="C97" s="178"/>
      <c r="D97" s="179"/>
      <c r="E97" s="201"/>
      <c r="F97" s="181"/>
      <c r="G97" s="202"/>
      <c r="H97" s="182"/>
      <c r="I97" s="183" t="s">
        <v>100</v>
      </c>
      <c r="J97" s="175">
        <v>1900</v>
      </c>
      <c r="K97" s="310">
        <v>234.91</v>
      </c>
      <c r="L97" s="310">
        <v>0.4768</v>
      </c>
      <c r="M97" s="310">
        <v>1.04</v>
      </c>
      <c r="N97" s="203">
        <f t="shared" si="3"/>
        <v>221322.053888</v>
      </c>
      <c r="O97" s="598">
        <v>527</v>
      </c>
      <c r="P97" s="604">
        <f t="shared" si="4"/>
        <v>61387.748631040005</v>
      </c>
      <c r="Q97" s="625"/>
      <c r="R97" s="689">
        <v>290</v>
      </c>
      <c r="S97" s="572">
        <f t="shared" si="5"/>
        <v>817</v>
      </c>
      <c r="T97" s="690"/>
    </row>
    <row r="98" spans="1:20" ht="15" customHeight="1">
      <c r="A98" s="177"/>
      <c r="B98" s="178"/>
      <c r="C98" s="178"/>
      <c r="D98" s="179"/>
      <c r="E98" s="201"/>
      <c r="F98" s="181"/>
      <c r="G98" s="202"/>
      <c r="H98" s="182"/>
      <c r="I98" s="183" t="s">
        <v>97</v>
      </c>
      <c r="J98" s="175">
        <v>0</v>
      </c>
      <c r="K98" s="310">
        <v>234.91</v>
      </c>
      <c r="L98" s="310">
        <v>1</v>
      </c>
      <c r="M98" s="310">
        <v>1.04</v>
      </c>
      <c r="N98" s="203">
        <f t="shared" si="3"/>
        <v>0</v>
      </c>
      <c r="O98" s="598">
        <v>0</v>
      </c>
      <c r="P98" s="604">
        <f t="shared" si="4"/>
        <v>0</v>
      </c>
      <c r="Q98" s="625"/>
      <c r="R98" s="689">
        <v>0</v>
      </c>
      <c r="S98" s="572">
        <f t="shared" si="5"/>
        <v>0</v>
      </c>
      <c r="T98" s="690"/>
    </row>
    <row r="99" spans="1:20" ht="15" customHeight="1">
      <c r="A99" s="177"/>
      <c r="B99" s="178"/>
      <c r="C99" s="178"/>
      <c r="D99" s="179"/>
      <c r="E99" s="201"/>
      <c r="F99" s="181"/>
      <c r="G99" s="202"/>
      <c r="H99" s="182"/>
      <c r="I99" s="540"/>
      <c r="J99" s="175"/>
      <c r="K99" s="310"/>
      <c r="L99" s="310"/>
      <c r="M99" s="310"/>
      <c r="N99" s="203">
        <f t="shared" si="3"/>
        <v>0</v>
      </c>
      <c r="O99" s="598">
        <v>0</v>
      </c>
      <c r="P99" s="604">
        <f t="shared" si="4"/>
        <v>0</v>
      </c>
      <c r="Q99" s="625"/>
      <c r="R99" s="689">
        <v>0</v>
      </c>
      <c r="S99" s="572">
        <f t="shared" si="5"/>
        <v>0</v>
      </c>
      <c r="T99" s="690"/>
    </row>
    <row r="100" spans="1:20" ht="15" customHeight="1">
      <c r="A100" s="177"/>
      <c r="B100" s="178"/>
      <c r="C100" s="178"/>
      <c r="D100" s="179"/>
      <c r="E100" s="201"/>
      <c r="F100" s="181"/>
      <c r="G100" s="202"/>
      <c r="H100" s="182"/>
      <c r="I100" s="540"/>
      <c r="J100" s="175"/>
      <c r="K100" s="310"/>
      <c r="L100" s="310"/>
      <c r="M100" s="310"/>
      <c r="N100" s="203">
        <f t="shared" si="3"/>
        <v>0</v>
      </c>
      <c r="O100" s="598">
        <v>0</v>
      </c>
      <c r="P100" s="604">
        <f t="shared" si="4"/>
        <v>0</v>
      </c>
      <c r="Q100" s="625"/>
      <c r="R100" s="689">
        <v>0</v>
      </c>
      <c r="S100" s="572">
        <f t="shared" si="5"/>
        <v>0</v>
      </c>
      <c r="T100" s="690"/>
    </row>
    <row r="101" spans="1:20" ht="15" customHeight="1">
      <c r="A101" s="177"/>
      <c r="B101" s="178"/>
      <c r="C101" s="178"/>
      <c r="D101" s="179"/>
      <c r="E101" s="201"/>
      <c r="F101" s="181"/>
      <c r="G101" s="202"/>
      <c r="H101" s="182"/>
      <c r="I101" s="540"/>
      <c r="J101" s="175"/>
      <c r="K101" s="310"/>
      <c r="L101" s="310"/>
      <c r="M101" s="310"/>
      <c r="N101" s="203">
        <f t="shared" si="3"/>
        <v>0</v>
      </c>
      <c r="O101" s="598">
        <v>0</v>
      </c>
      <c r="P101" s="604">
        <f t="shared" si="4"/>
        <v>0</v>
      </c>
      <c r="Q101" s="625"/>
      <c r="R101" s="689">
        <v>0</v>
      </c>
      <c r="S101" s="572">
        <f t="shared" si="5"/>
        <v>0</v>
      </c>
      <c r="T101" s="690"/>
    </row>
    <row r="102" spans="1:20" ht="15" customHeight="1" thickBot="1">
      <c r="A102" s="211"/>
      <c r="B102" s="212"/>
      <c r="C102" s="212"/>
      <c r="D102" s="213"/>
      <c r="E102" s="224"/>
      <c r="F102" s="215"/>
      <c r="G102" s="225"/>
      <c r="H102" s="216"/>
      <c r="I102" s="540"/>
      <c r="J102" s="175"/>
      <c r="K102" s="310"/>
      <c r="L102" s="310"/>
      <c r="M102" s="310"/>
      <c r="N102" s="203">
        <f t="shared" si="3"/>
        <v>0</v>
      </c>
      <c r="O102" s="598">
        <v>0</v>
      </c>
      <c r="P102" s="604">
        <f t="shared" si="4"/>
        <v>0</v>
      </c>
      <c r="Q102" s="625"/>
      <c r="R102" s="689">
        <v>0</v>
      </c>
      <c r="S102" s="572">
        <f t="shared" si="5"/>
        <v>0</v>
      </c>
      <c r="T102" s="690"/>
    </row>
    <row r="103" spans="1:20" ht="137.25" thickBot="1">
      <c r="A103" s="78" t="s">
        <v>0</v>
      </c>
      <c r="B103" s="79" t="s">
        <v>5</v>
      </c>
      <c r="C103" s="79" t="s">
        <v>3</v>
      </c>
      <c r="D103" s="439" t="s">
        <v>165</v>
      </c>
      <c r="E103" s="440" t="s">
        <v>102</v>
      </c>
      <c r="F103" s="409" t="s">
        <v>242</v>
      </c>
      <c r="G103" s="410" t="s">
        <v>170</v>
      </c>
      <c r="H103" s="408" t="s">
        <v>287</v>
      </c>
      <c r="I103" s="14"/>
      <c r="J103" s="29">
        <f>J104+J105+J106+J107+J108+J109+J110+J111+J112+J113+J115+J117+J118+J119+J120+J121+J122+J123+J124+J125+J127+J128+J129+J126+J116+J114</f>
        <v>108370</v>
      </c>
      <c r="K103" s="13"/>
      <c r="L103" s="335"/>
      <c r="M103" s="335"/>
      <c r="N103" s="38">
        <f>N104+N105+N106+N107+N108+N109+N110+N111+N112+N113+N115+N117+N118+N119+N120+N121+N122+N123+N124+N125+N127+N128+N129+N116+N114+N126</f>
        <v>991677.3360000001</v>
      </c>
      <c r="O103" s="254">
        <f>O104+O105+O106+O107+O108+O109+O110+O111+O112+O113+O115+O117+O118+O119+O120+O121+O122+O123+O124+O125+O127+O128+O129+O126+O116+O114</f>
        <v>826</v>
      </c>
      <c r="P103" s="38">
        <f>P104+P105+P106+P107+P108+P109+P110+P111+P112+P113+P115+P117+P118+P119+P120+P121+P122+P123+P124+P125+P127+P128+P129+P126+P116+P114</f>
        <v>32909.822400000005</v>
      </c>
      <c r="Q103" s="607">
        <f>O103*100/J103</f>
        <v>0.7622035618713666</v>
      </c>
      <c r="R103" s="687">
        <f>R104+R105+R106+R107+R108+R109+R110+R111+R112+R113+R115+R117+R118+R119+R120+R121+R122+R123+R124+R125+R127+R128+R129+R126+R116+R114</f>
        <v>62891</v>
      </c>
      <c r="S103" s="688">
        <f t="shared" si="5"/>
        <v>63717</v>
      </c>
      <c r="T103" s="701">
        <f>S103*100/J103</f>
        <v>58.79579219341146</v>
      </c>
    </row>
    <row r="104" spans="1:20" ht="12.75">
      <c r="A104" s="168"/>
      <c r="B104" s="169"/>
      <c r="C104" s="169"/>
      <c r="D104" s="170"/>
      <c r="E104" s="205"/>
      <c r="F104" s="172"/>
      <c r="G104" s="172"/>
      <c r="H104" s="173"/>
      <c r="I104" s="206" t="s">
        <v>103</v>
      </c>
      <c r="J104" s="207">
        <v>2720</v>
      </c>
      <c r="K104" s="310">
        <v>38.31</v>
      </c>
      <c r="L104" s="310">
        <v>1</v>
      </c>
      <c r="M104" s="310">
        <v>1.04</v>
      </c>
      <c r="N104" s="208">
        <f>J104*K104*L104*M104</f>
        <v>108371.32800000001</v>
      </c>
      <c r="O104" s="598">
        <v>158</v>
      </c>
      <c r="P104" s="604">
        <f>K104*L104*O104*M104</f>
        <v>6295.099200000001</v>
      </c>
      <c r="Q104" s="625"/>
      <c r="R104" s="689">
        <v>1721</v>
      </c>
      <c r="S104" s="572">
        <f t="shared" si="5"/>
        <v>1879</v>
      </c>
      <c r="T104" s="690"/>
    </row>
    <row r="105" spans="1:20" ht="12.75">
      <c r="A105" s="177"/>
      <c r="B105" s="178"/>
      <c r="C105" s="178"/>
      <c r="D105" s="179"/>
      <c r="E105" s="209"/>
      <c r="F105" s="181"/>
      <c r="G105" s="181"/>
      <c r="H105" s="182"/>
      <c r="I105" s="206" t="s">
        <v>104</v>
      </c>
      <c r="J105" s="308">
        <v>100000</v>
      </c>
      <c r="K105" s="310">
        <v>38.31</v>
      </c>
      <c r="L105" s="310">
        <v>0.1652</v>
      </c>
      <c r="M105" s="310">
        <v>1.04</v>
      </c>
      <c r="N105" s="208">
        <f aca="true" t="shared" si="6" ref="N105:N129">J105*K105*L105*M105</f>
        <v>658196.4480000001</v>
      </c>
      <c r="O105" s="598">
        <v>0</v>
      </c>
      <c r="P105" s="604">
        <f aca="true" t="shared" si="7" ref="P105:P129">K105*L105*O105*M105</f>
        <v>0</v>
      </c>
      <c r="Q105" s="625"/>
      <c r="R105" s="689">
        <v>58400</v>
      </c>
      <c r="S105" s="572">
        <f t="shared" si="5"/>
        <v>58400</v>
      </c>
      <c r="T105" s="690"/>
    </row>
    <row r="106" spans="1:20" ht="12.75">
      <c r="A106" s="177"/>
      <c r="B106" s="178"/>
      <c r="C106" s="178"/>
      <c r="D106" s="179"/>
      <c r="E106" s="209"/>
      <c r="F106" s="181"/>
      <c r="G106" s="181"/>
      <c r="H106" s="182"/>
      <c r="I106" s="174" t="s">
        <v>211</v>
      </c>
      <c r="J106" s="207">
        <v>0</v>
      </c>
      <c r="K106" s="310">
        <v>38.31</v>
      </c>
      <c r="L106" s="310">
        <v>1</v>
      </c>
      <c r="M106" s="310">
        <v>1.04</v>
      </c>
      <c r="N106" s="208">
        <f t="shared" si="6"/>
        <v>0</v>
      </c>
      <c r="O106" s="598">
        <v>0</v>
      </c>
      <c r="P106" s="604">
        <f t="shared" si="7"/>
        <v>0</v>
      </c>
      <c r="Q106" s="625"/>
      <c r="R106" s="689">
        <v>0</v>
      </c>
      <c r="S106" s="572">
        <f t="shared" si="5"/>
        <v>0</v>
      </c>
      <c r="T106" s="690"/>
    </row>
    <row r="107" spans="1:20" ht="15" customHeight="1">
      <c r="A107" s="177"/>
      <c r="B107" s="178"/>
      <c r="C107" s="178"/>
      <c r="D107" s="179"/>
      <c r="E107" s="209"/>
      <c r="F107" s="181"/>
      <c r="G107" s="181"/>
      <c r="H107" s="182"/>
      <c r="I107" s="183" t="s">
        <v>105</v>
      </c>
      <c r="J107" s="207">
        <v>2700</v>
      </c>
      <c r="K107" s="310">
        <v>38.31</v>
      </c>
      <c r="L107" s="310">
        <v>1</v>
      </c>
      <c r="M107" s="310">
        <v>1.04</v>
      </c>
      <c r="N107" s="208">
        <f t="shared" si="6"/>
        <v>107574.48000000001</v>
      </c>
      <c r="O107" s="598">
        <v>61</v>
      </c>
      <c r="P107" s="604">
        <f t="shared" si="7"/>
        <v>2430.3864000000003</v>
      </c>
      <c r="Q107" s="625"/>
      <c r="R107" s="689">
        <v>1820</v>
      </c>
      <c r="S107" s="572">
        <f t="shared" si="5"/>
        <v>1881</v>
      </c>
      <c r="T107" s="690"/>
    </row>
    <row r="108" spans="1:20" ht="12.75">
      <c r="A108" s="177"/>
      <c r="B108" s="178"/>
      <c r="C108" s="178"/>
      <c r="D108" s="179"/>
      <c r="E108" s="209"/>
      <c r="F108" s="181"/>
      <c r="G108" s="181"/>
      <c r="H108" s="182"/>
      <c r="I108" s="174" t="s">
        <v>108</v>
      </c>
      <c r="J108" s="207">
        <v>0</v>
      </c>
      <c r="K108" s="310">
        <v>38.31</v>
      </c>
      <c r="L108" s="310">
        <v>1</v>
      </c>
      <c r="M108" s="310">
        <v>1.04</v>
      </c>
      <c r="N108" s="208">
        <f t="shared" si="6"/>
        <v>0</v>
      </c>
      <c r="O108" s="598">
        <v>0</v>
      </c>
      <c r="P108" s="604">
        <f t="shared" si="7"/>
        <v>0</v>
      </c>
      <c r="Q108" s="625"/>
      <c r="R108" s="689">
        <v>0</v>
      </c>
      <c r="S108" s="572">
        <f t="shared" si="5"/>
        <v>0</v>
      </c>
      <c r="T108" s="690"/>
    </row>
    <row r="109" spans="1:20" ht="12.75">
      <c r="A109" s="177"/>
      <c r="B109" s="178"/>
      <c r="C109" s="178"/>
      <c r="D109" s="179"/>
      <c r="E109" s="209"/>
      <c r="F109" s="181"/>
      <c r="G109" s="181"/>
      <c r="H109" s="182"/>
      <c r="I109" s="174" t="s">
        <v>106</v>
      </c>
      <c r="J109" s="207">
        <v>750</v>
      </c>
      <c r="K109" s="310">
        <v>38.31</v>
      </c>
      <c r="L109" s="310">
        <v>1</v>
      </c>
      <c r="M109" s="310">
        <v>1.04</v>
      </c>
      <c r="N109" s="208">
        <f t="shared" si="6"/>
        <v>29881.8</v>
      </c>
      <c r="O109" s="598">
        <v>0</v>
      </c>
      <c r="P109" s="604">
        <f t="shared" si="7"/>
        <v>0</v>
      </c>
      <c r="Q109" s="625"/>
      <c r="R109" s="689">
        <v>0</v>
      </c>
      <c r="S109" s="572">
        <f t="shared" si="5"/>
        <v>0</v>
      </c>
      <c r="T109" s="690"/>
    </row>
    <row r="110" spans="1:20" ht="12.75">
      <c r="A110" s="177"/>
      <c r="B110" s="178"/>
      <c r="C110" s="178"/>
      <c r="D110" s="179"/>
      <c r="E110" s="209"/>
      <c r="F110" s="181"/>
      <c r="G110" s="181"/>
      <c r="H110" s="182"/>
      <c r="I110" s="174" t="s">
        <v>107</v>
      </c>
      <c r="J110" s="207">
        <v>0</v>
      </c>
      <c r="K110" s="310">
        <v>38.31</v>
      </c>
      <c r="L110" s="310">
        <v>1</v>
      </c>
      <c r="M110" s="310">
        <v>1.04</v>
      </c>
      <c r="N110" s="208">
        <f t="shared" si="6"/>
        <v>0</v>
      </c>
      <c r="O110" s="598">
        <v>0</v>
      </c>
      <c r="P110" s="604">
        <f t="shared" si="7"/>
        <v>0</v>
      </c>
      <c r="Q110" s="625"/>
      <c r="R110" s="689">
        <v>0</v>
      </c>
      <c r="S110" s="572">
        <f t="shared" si="5"/>
        <v>0</v>
      </c>
      <c r="T110" s="690"/>
    </row>
    <row r="111" spans="1:20" ht="12.75">
      <c r="A111" s="177"/>
      <c r="B111" s="178"/>
      <c r="C111" s="178"/>
      <c r="D111" s="179"/>
      <c r="E111" s="209"/>
      <c r="F111" s="181"/>
      <c r="G111" s="181"/>
      <c r="H111" s="182"/>
      <c r="I111" s="174" t="s">
        <v>106</v>
      </c>
      <c r="J111" s="207">
        <v>0</v>
      </c>
      <c r="K111" s="310">
        <v>38.31</v>
      </c>
      <c r="L111" s="310">
        <v>1</v>
      </c>
      <c r="M111" s="310">
        <v>1.04</v>
      </c>
      <c r="N111" s="208">
        <f t="shared" si="6"/>
        <v>0</v>
      </c>
      <c r="O111" s="598">
        <v>0</v>
      </c>
      <c r="P111" s="604">
        <f t="shared" si="7"/>
        <v>0</v>
      </c>
      <c r="Q111" s="625"/>
      <c r="R111" s="689">
        <v>0</v>
      </c>
      <c r="S111" s="572">
        <f t="shared" si="5"/>
        <v>0</v>
      </c>
      <c r="T111" s="690"/>
    </row>
    <row r="112" spans="1:20" ht="12.75">
      <c r="A112" s="177"/>
      <c r="B112" s="178"/>
      <c r="C112" s="178"/>
      <c r="D112" s="179"/>
      <c r="E112" s="209"/>
      <c r="F112" s="181"/>
      <c r="G112" s="181"/>
      <c r="H112" s="182"/>
      <c r="I112" s="206" t="s">
        <v>110</v>
      </c>
      <c r="J112" s="207">
        <v>0</v>
      </c>
      <c r="K112" s="310">
        <v>38.31</v>
      </c>
      <c r="L112" s="310">
        <v>1</v>
      </c>
      <c r="M112" s="310">
        <v>1.04</v>
      </c>
      <c r="N112" s="208">
        <f t="shared" si="6"/>
        <v>0</v>
      </c>
      <c r="O112" s="598">
        <v>0</v>
      </c>
      <c r="P112" s="604">
        <f t="shared" si="7"/>
        <v>0</v>
      </c>
      <c r="Q112" s="625"/>
      <c r="R112" s="689">
        <v>0</v>
      </c>
      <c r="S112" s="572">
        <f t="shared" si="5"/>
        <v>0</v>
      </c>
      <c r="T112" s="690"/>
    </row>
    <row r="113" spans="1:20" ht="17.25">
      <c r="A113" s="177"/>
      <c r="B113" s="178"/>
      <c r="C113" s="178"/>
      <c r="D113" s="179"/>
      <c r="E113" s="209"/>
      <c r="F113" s="181"/>
      <c r="G113" s="181"/>
      <c r="H113" s="182"/>
      <c r="I113" s="210" t="s">
        <v>157</v>
      </c>
      <c r="J113" s="207">
        <v>0</v>
      </c>
      <c r="K113" s="310">
        <v>38.31</v>
      </c>
      <c r="L113" s="310">
        <v>1</v>
      </c>
      <c r="M113" s="310">
        <v>1.04</v>
      </c>
      <c r="N113" s="208">
        <f t="shared" si="6"/>
        <v>0</v>
      </c>
      <c r="O113" s="598">
        <v>0</v>
      </c>
      <c r="P113" s="604">
        <f t="shared" si="7"/>
        <v>0</v>
      </c>
      <c r="Q113" s="625"/>
      <c r="R113" s="689">
        <v>0</v>
      </c>
      <c r="S113" s="572">
        <f t="shared" si="5"/>
        <v>0</v>
      </c>
      <c r="T113" s="690"/>
    </row>
    <row r="114" spans="1:20" ht="12.75">
      <c r="A114" s="177"/>
      <c r="B114" s="178"/>
      <c r="C114" s="178"/>
      <c r="D114" s="179"/>
      <c r="E114" s="209"/>
      <c r="F114" s="181"/>
      <c r="G114" s="181"/>
      <c r="H114" s="182"/>
      <c r="I114" s="174" t="s">
        <v>158</v>
      </c>
      <c r="J114" s="207">
        <v>0</v>
      </c>
      <c r="K114" s="310">
        <v>38.31</v>
      </c>
      <c r="L114" s="310">
        <v>1</v>
      </c>
      <c r="M114" s="310">
        <v>1.04</v>
      </c>
      <c r="N114" s="208">
        <f t="shared" si="6"/>
        <v>0</v>
      </c>
      <c r="O114" s="598">
        <v>0</v>
      </c>
      <c r="P114" s="604">
        <f t="shared" si="7"/>
        <v>0</v>
      </c>
      <c r="Q114" s="625"/>
      <c r="R114" s="689">
        <v>0</v>
      </c>
      <c r="S114" s="572">
        <f t="shared" si="5"/>
        <v>0</v>
      </c>
      <c r="T114" s="690"/>
    </row>
    <row r="115" spans="1:20" ht="12.75">
      <c r="A115" s="177"/>
      <c r="B115" s="178"/>
      <c r="C115" s="178"/>
      <c r="D115" s="179"/>
      <c r="E115" s="209"/>
      <c r="F115" s="181"/>
      <c r="G115" s="181"/>
      <c r="H115" s="182"/>
      <c r="I115" s="206" t="s">
        <v>156</v>
      </c>
      <c r="J115" s="207">
        <v>0</v>
      </c>
      <c r="K115" s="310">
        <v>38.31</v>
      </c>
      <c r="L115" s="310">
        <v>1</v>
      </c>
      <c r="M115" s="310">
        <v>1.04</v>
      </c>
      <c r="N115" s="208">
        <f t="shared" si="6"/>
        <v>0</v>
      </c>
      <c r="O115" s="598">
        <v>0</v>
      </c>
      <c r="P115" s="604">
        <f t="shared" si="7"/>
        <v>0</v>
      </c>
      <c r="Q115" s="625"/>
      <c r="R115" s="689">
        <v>0</v>
      </c>
      <c r="S115" s="572">
        <f t="shared" si="5"/>
        <v>0</v>
      </c>
      <c r="T115" s="690"/>
    </row>
    <row r="116" spans="1:20" ht="12.75">
      <c r="A116" s="177"/>
      <c r="B116" s="178"/>
      <c r="C116" s="178"/>
      <c r="D116" s="179"/>
      <c r="E116" s="209"/>
      <c r="F116" s="181"/>
      <c r="G116" s="181"/>
      <c r="H116" s="182"/>
      <c r="I116" s="174" t="s">
        <v>155</v>
      </c>
      <c r="J116" s="207">
        <v>0</v>
      </c>
      <c r="K116" s="310">
        <v>38.31</v>
      </c>
      <c r="L116" s="310">
        <v>1</v>
      </c>
      <c r="M116" s="310">
        <v>1.04</v>
      </c>
      <c r="N116" s="208">
        <f t="shared" si="6"/>
        <v>0</v>
      </c>
      <c r="O116" s="598">
        <v>0</v>
      </c>
      <c r="P116" s="604">
        <f t="shared" si="7"/>
        <v>0</v>
      </c>
      <c r="Q116" s="625"/>
      <c r="R116" s="689">
        <v>0</v>
      </c>
      <c r="S116" s="572">
        <f t="shared" si="5"/>
        <v>0</v>
      </c>
      <c r="T116" s="690"/>
    </row>
    <row r="117" spans="1:20" ht="25.5">
      <c r="A117" s="177"/>
      <c r="B117" s="178"/>
      <c r="C117" s="178"/>
      <c r="D117" s="179"/>
      <c r="E117" s="209"/>
      <c r="F117" s="181"/>
      <c r="G117" s="181"/>
      <c r="H117" s="182"/>
      <c r="I117" s="210" t="s">
        <v>111</v>
      </c>
      <c r="J117" s="207">
        <v>0</v>
      </c>
      <c r="K117" s="310">
        <v>38.31</v>
      </c>
      <c r="L117" s="310">
        <v>1</v>
      </c>
      <c r="M117" s="310">
        <v>1.04</v>
      </c>
      <c r="N117" s="208">
        <f t="shared" si="6"/>
        <v>0</v>
      </c>
      <c r="O117" s="598">
        <v>0</v>
      </c>
      <c r="P117" s="604">
        <f t="shared" si="7"/>
        <v>0</v>
      </c>
      <c r="Q117" s="625"/>
      <c r="R117" s="689">
        <v>0</v>
      </c>
      <c r="S117" s="572">
        <f t="shared" si="5"/>
        <v>0</v>
      </c>
      <c r="T117" s="690"/>
    </row>
    <row r="118" spans="1:20" ht="17.25">
      <c r="A118" s="177"/>
      <c r="B118" s="178"/>
      <c r="C118" s="178"/>
      <c r="D118" s="179"/>
      <c r="E118" s="209"/>
      <c r="F118" s="181"/>
      <c r="G118" s="181"/>
      <c r="H118" s="182"/>
      <c r="I118" s="210" t="s">
        <v>112</v>
      </c>
      <c r="J118" s="207">
        <v>0</v>
      </c>
      <c r="K118" s="310">
        <v>38.31</v>
      </c>
      <c r="L118" s="310">
        <v>1</v>
      </c>
      <c r="M118" s="310">
        <v>1.04</v>
      </c>
      <c r="N118" s="208">
        <f t="shared" si="6"/>
        <v>0</v>
      </c>
      <c r="O118" s="598">
        <v>0</v>
      </c>
      <c r="P118" s="604">
        <f t="shared" si="7"/>
        <v>0</v>
      </c>
      <c r="Q118" s="625"/>
      <c r="R118" s="689">
        <v>0</v>
      </c>
      <c r="S118" s="572">
        <f t="shared" si="5"/>
        <v>0</v>
      </c>
      <c r="T118" s="690"/>
    </row>
    <row r="119" spans="1:20" ht="17.25">
      <c r="A119" s="177"/>
      <c r="B119" s="178"/>
      <c r="C119" s="178"/>
      <c r="D119" s="179"/>
      <c r="E119" s="209"/>
      <c r="F119" s="181"/>
      <c r="G119" s="181"/>
      <c r="H119" s="182"/>
      <c r="I119" s="210" t="s">
        <v>77</v>
      </c>
      <c r="J119" s="207">
        <v>0</v>
      </c>
      <c r="K119" s="310">
        <v>38.31</v>
      </c>
      <c r="L119" s="310">
        <v>1</v>
      </c>
      <c r="M119" s="310">
        <v>1.04</v>
      </c>
      <c r="N119" s="208">
        <f t="shared" si="6"/>
        <v>0</v>
      </c>
      <c r="O119" s="598">
        <v>0</v>
      </c>
      <c r="P119" s="604">
        <f t="shared" si="7"/>
        <v>0</v>
      </c>
      <c r="Q119" s="625"/>
      <c r="R119" s="689">
        <v>0</v>
      </c>
      <c r="S119" s="572">
        <f t="shared" si="5"/>
        <v>0</v>
      </c>
      <c r="T119" s="690"/>
    </row>
    <row r="120" spans="1:20" ht="12.75">
      <c r="A120" s="177"/>
      <c r="B120" s="178"/>
      <c r="C120" s="178"/>
      <c r="D120" s="179"/>
      <c r="E120" s="209"/>
      <c r="F120" s="181"/>
      <c r="G120" s="181"/>
      <c r="H120" s="182"/>
      <c r="I120" s="210" t="s">
        <v>113</v>
      </c>
      <c r="J120" s="207">
        <v>100</v>
      </c>
      <c r="K120" s="310">
        <v>38.31</v>
      </c>
      <c r="L120" s="310">
        <v>1</v>
      </c>
      <c r="M120" s="310">
        <v>1.04</v>
      </c>
      <c r="N120" s="208">
        <f t="shared" si="6"/>
        <v>3984.2400000000002</v>
      </c>
      <c r="O120" s="598">
        <v>0</v>
      </c>
      <c r="P120" s="604">
        <f t="shared" si="7"/>
        <v>0</v>
      </c>
      <c r="Q120" s="625"/>
      <c r="R120" s="689">
        <v>0</v>
      </c>
      <c r="S120" s="572">
        <f t="shared" si="5"/>
        <v>0</v>
      </c>
      <c r="T120" s="690"/>
    </row>
    <row r="121" spans="1:20" ht="12.75">
      <c r="A121" s="177"/>
      <c r="B121" s="178"/>
      <c r="C121" s="178"/>
      <c r="D121" s="179"/>
      <c r="E121" s="209"/>
      <c r="F121" s="181"/>
      <c r="G121" s="181"/>
      <c r="H121" s="182"/>
      <c r="I121" s="210" t="s">
        <v>114</v>
      </c>
      <c r="J121" s="207">
        <v>0</v>
      </c>
      <c r="K121" s="310">
        <v>38.31</v>
      </c>
      <c r="L121" s="310">
        <v>1</v>
      </c>
      <c r="M121" s="310">
        <v>1.04</v>
      </c>
      <c r="N121" s="208">
        <f t="shared" si="6"/>
        <v>0</v>
      </c>
      <c r="O121" s="598">
        <v>0</v>
      </c>
      <c r="P121" s="604">
        <f t="shared" si="7"/>
        <v>0</v>
      </c>
      <c r="Q121" s="625"/>
      <c r="R121" s="689">
        <v>0</v>
      </c>
      <c r="S121" s="572">
        <f t="shared" si="5"/>
        <v>0</v>
      </c>
      <c r="T121" s="690"/>
    </row>
    <row r="122" spans="1:20" ht="12.75">
      <c r="A122" s="177"/>
      <c r="B122" s="178"/>
      <c r="C122" s="178"/>
      <c r="D122" s="179"/>
      <c r="E122" s="209"/>
      <c r="F122" s="181"/>
      <c r="G122" s="181"/>
      <c r="H122" s="182"/>
      <c r="I122" s="210" t="s">
        <v>115</v>
      </c>
      <c r="J122" s="207">
        <v>100</v>
      </c>
      <c r="K122" s="310">
        <v>38.31</v>
      </c>
      <c r="L122" s="310">
        <v>1</v>
      </c>
      <c r="M122" s="310">
        <v>1.04</v>
      </c>
      <c r="N122" s="208">
        <f t="shared" si="6"/>
        <v>3984.2400000000002</v>
      </c>
      <c r="O122" s="598">
        <v>0</v>
      </c>
      <c r="P122" s="604">
        <f t="shared" si="7"/>
        <v>0</v>
      </c>
      <c r="Q122" s="625"/>
      <c r="R122" s="689">
        <v>0</v>
      </c>
      <c r="S122" s="572">
        <f t="shared" si="5"/>
        <v>0</v>
      </c>
      <c r="T122" s="690"/>
    </row>
    <row r="123" spans="1:20" ht="12.75">
      <c r="A123" s="177"/>
      <c r="B123" s="178"/>
      <c r="C123" s="178"/>
      <c r="D123" s="179"/>
      <c r="E123" s="209"/>
      <c r="F123" s="181"/>
      <c r="G123" s="181"/>
      <c r="H123" s="182"/>
      <c r="I123" s="210" t="s">
        <v>114</v>
      </c>
      <c r="J123" s="207">
        <v>0</v>
      </c>
      <c r="K123" s="310">
        <v>38.31</v>
      </c>
      <c r="L123" s="310">
        <v>1</v>
      </c>
      <c r="M123" s="310">
        <v>1.04</v>
      </c>
      <c r="N123" s="208">
        <f t="shared" si="6"/>
        <v>0</v>
      </c>
      <c r="O123" s="598">
        <v>0</v>
      </c>
      <c r="P123" s="604">
        <f t="shared" si="7"/>
        <v>0</v>
      </c>
      <c r="Q123" s="625"/>
      <c r="R123" s="689">
        <v>0</v>
      </c>
      <c r="S123" s="572">
        <f t="shared" si="5"/>
        <v>0</v>
      </c>
      <c r="T123" s="690"/>
    </row>
    <row r="124" spans="1:20" ht="17.25">
      <c r="A124" s="177"/>
      <c r="B124" s="178"/>
      <c r="C124" s="178"/>
      <c r="D124" s="179"/>
      <c r="E124" s="209"/>
      <c r="F124" s="181"/>
      <c r="G124" s="181"/>
      <c r="H124" s="182"/>
      <c r="I124" s="210" t="s">
        <v>116</v>
      </c>
      <c r="J124" s="207">
        <v>0</v>
      </c>
      <c r="K124" s="310">
        <v>38.31</v>
      </c>
      <c r="L124" s="310">
        <v>1</v>
      </c>
      <c r="M124" s="310">
        <v>1.04</v>
      </c>
      <c r="N124" s="208">
        <f t="shared" si="6"/>
        <v>0</v>
      </c>
      <c r="O124" s="598">
        <v>0</v>
      </c>
      <c r="P124" s="604">
        <f t="shared" si="7"/>
        <v>0</v>
      </c>
      <c r="Q124" s="625"/>
      <c r="R124" s="689">
        <v>0</v>
      </c>
      <c r="S124" s="572">
        <f t="shared" si="5"/>
        <v>0</v>
      </c>
      <c r="T124" s="690"/>
    </row>
    <row r="125" spans="1:20" ht="12.75">
      <c r="A125" s="177"/>
      <c r="B125" s="178"/>
      <c r="C125" s="178"/>
      <c r="D125" s="179"/>
      <c r="E125" s="209"/>
      <c r="F125" s="181"/>
      <c r="G125" s="181"/>
      <c r="H125" s="182"/>
      <c r="I125" s="210" t="s">
        <v>154</v>
      </c>
      <c r="J125" s="207">
        <v>0</v>
      </c>
      <c r="K125" s="310">
        <v>38.31</v>
      </c>
      <c r="L125" s="310">
        <v>1</v>
      </c>
      <c r="M125" s="310">
        <v>1.04</v>
      </c>
      <c r="N125" s="208">
        <f t="shared" si="6"/>
        <v>0</v>
      </c>
      <c r="O125" s="598">
        <v>0</v>
      </c>
      <c r="P125" s="604">
        <f t="shared" si="7"/>
        <v>0</v>
      </c>
      <c r="Q125" s="625"/>
      <c r="R125" s="689">
        <v>0</v>
      </c>
      <c r="S125" s="572">
        <f t="shared" si="5"/>
        <v>0</v>
      </c>
      <c r="T125" s="690"/>
    </row>
    <row r="126" spans="1:20" ht="12.75">
      <c r="A126" s="177"/>
      <c r="B126" s="178"/>
      <c r="C126" s="178"/>
      <c r="D126" s="179"/>
      <c r="E126" s="209"/>
      <c r="F126" s="181"/>
      <c r="G126" s="181"/>
      <c r="H126" s="182"/>
      <c r="I126" s="210" t="s">
        <v>153</v>
      </c>
      <c r="J126" s="207">
        <v>0</v>
      </c>
      <c r="K126" s="310">
        <v>38.31</v>
      </c>
      <c r="L126" s="310">
        <v>1</v>
      </c>
      <c r="M126" s="310">
        <v>1.04</v>
      </c>
      <c r="N126" s="208">
        <f t="shared" si="6"/>
        <v>0</v>
      </c>
      <c r="O126" s="598">
        <v>0</v>
      </c>
      <c r="P126" s="604">
        <f t="shared" si="7"/>
        <v>0</v>
      </c>
      <c r="Q126" s="625"/>
      <c r="R126" s="689">
        <v>0</v>
      </c>
      <c r="S126" s="572">
        <f t="shared" si="5"/>
        <v>0</v>
      </c>
      <c r="T126" s="690"/>
    </row>
    <row r="127" spans="1:20" ht="17.25">
      <c r="A127" s="177"/>
      <c r="B127" s="178"/>
      <c r="C127" s="178"/>
      <c r="D127" s="179"/>
      <c r="E127" s="209"/>
      <c r="F127" s="181"/>
      <c r="G127" s="181"/>
      <c r="H127" s="182"/>
      <c r="I127" s="210" t="s">
        <v>285</v>
      </c>
      <c r="J127" s="207">
        <v>2000</v>
      </c>
      <c r="K127" s="310">
        <v>38.31</v>
      </c>
      <c r="L127" s="310">
        <v>1</v>
      </c>
      <c r="M127" s="310">
        <v>1.04</v>
      </c>
      <c r="N127" s="208">
        <f t="shared" si="6"/>
        <v>79684.8</v>
      </c>
      <c r="O127" s="598">
        <v>607</v>
      </c>
      <c r="P127" s="604">
        <f t="shared" si="7"/>
        <v>24184.336800000005</v>
      </c>
      <c r="Q127" s="625"/>
      <c r="R127" s="689">
        <v>950</v>
      </c>
      <c r="S127" s="572">
        <f t="shared" si="5"/>
        <v>1557</v>
      </c>
      <c r="T127" s="690"/>
    </row>
    <row r="128" spans="1:20" ht="12.75">
      <c r="A128" s="177"/>
      <c r="B128" s="178"/>
      <c r="C128" s="178"/>
      <c r="D128" s="179"/>
      <c r="E128" s="209"/>
      <c r="F128" s="181"/>
      <c r="G128" s="181"/>
      <c r="H128" s="182"/>
      <c r="I128" s="210" t="s">
        <v>117</v>
      </c>
      <c r="J128" s="207">
        <v>0</v>
      </c>
      <c r="K128" s="310">
        <v>38.31</v>
      </c>
      <c r="L128" s="310">
        <v>1</v>
      </c>
      <c r="M128" s="310">
        <v>1.04</v>
      </c>
      <c r="N128" s="208">
        <f t="shared" si="6"/>
        <v>0</v>
      </c>
      <c r="O128" s="598">
        <v>0</v>
      </c>
      <c r="P128" s="604">
        <f t="shared" si="7"/>
        <v>0</v>
      </c>
      <c r="Q128" s="625"/>
      <c r="R128" s="689">
        <v>0</v>
      </c>
      <c r="S128" s="572">
        <f t="shared" si="5"/>
        <v>0</v>
      </c>
      <c r="T128" s="690"/>
    </row>
    <row r="129" spans="1:20" ht="13.5" thickBot="1">
      <c r="A129" s="211"/>
      <c r="B129" s="212"/>
      <c r="C129" s="212"/>
      <c r="D129" s="213"/>
      <c r="E129" s="214"/>
      <c r="F129" s="215"/>
      <c r="G129" s="215"/>
      <c r="H129" s="216"/>
      <c r="I129" s="206" t="s">
        <v>118</v>
      </c>
      <c r="J129" s="207">
        <v>0</v>
      </c>
      <c r="K129" s="310">
        <v>38.31</v>
      </c>
      <c r="L129" s="310">
        <v>1</v>
      </c>
      <c r="M129" s="310">
        <v>1.04</v>
      </c>
      <c r="N129" s="208">
        <f t="shared" si="6"/>
        <v>0</v>
      </c>
      <c r="O129" s="598">
        <v>0</v>
      </c>
      <c r="P129" s="604">
        <f t="shared" si="7"/>
        <v>0</v>
      </c>
      <c r="Q129" s="625"/>
      <c r="R129" s="689">
        <v>0</v>
      </c>
      <c r="S129" s="572">
        <f t="shared" si="5"/>
        <v>0</v>
      </c>
      <c r="T129" s="690"/>
    </row>
    <row r="130" spans="1:20" ht="141" thickBot="1">
      <c r="A130" s="9" t="s">
        <v>0</v>
      </c>
      <c r="B130" s="8" t="s">
        <v>7</v>
      </c>
      <c r="C130" s="8" t="s">
        <v>3</v>
      </c>
      <c r="D130" s="427" t="s">
        <v>9</v>
      </c>
      <c r="E130" s="339" t="s">
        <v>171</v>
      </c>
      <c r="F130" s="414" t="s">
        <v>244</v>
      </c>
      <c r="G130" s="415" t="s">
        <v>172</v>
      </c>
      <c r="H130" s="416" t="s">
        <v>32</v>
      </c>
      <c r="I130" s="14"/>
      <c r="J130" s="34">
        <f>J131+J132+J133+J134+J135+J136</f>
        <v>0</v>
      </c>
      <c r="K130" s="14"/>
      <c r="L130" s="21"/>
      <c r="M130" s="21"/>
      <c r="N130" s="38">
        <f>N131+N132+N133+N134+N135+N136</f>
        <v>0</v>
      </c>
      <c r="O130" s="199"/>
      <c r="P130" s="200"/>
      <c r="Q130" s="626"/>
      <c r="R130" s="696"/>
      <c r="S130" s="691">
        <f t="shared" si="5"/>
        <v>0</v>
      </c>
      <c r="T130" s="691"/>
    </row>
    <row r="131" spans="1:20" ht="12.75">
      <c r="A131" s="278"/>
      <c r="B131" s="279"/>
      <c r="C131" s="279"/>
      <c r="D131" s="280"/>
      <c r="E131" s="386"/>
      <c r="F131" s="282"/>
      <c r="G131" s="387"/>
      <c r="H131" s="441"/>
      <c r="I131" s="233" t="s">
        <v>122</v>
      </c>
      <c r="J131" s="233">
        <v>0</v>
      </c>
      <c r="K131" s="233">
        <v>1236.13</v>
      </c>
      <c r="L131" s="207"/>
      <c r="M131" s="207"/>
      <c r="N131" s="208">
        <f aca="true" t="shared" si="8" ref="N131:N136">J131*K131</f>
        <v>0</v>
      </c>
      <c r="O131" s="157"/>
      <c r="P131" s="158"/>
      <c r="Q131" s="625"/>
      <c r="R131" s="693"/>
      <c r="S131" s="690">
        <f aca="true" t="shared" si="9" ref="S131:S163">O131+R131</f>
        <v>0</v>
      </c>
      <c r="T131" s="690"/>
    </row>
    <row r="132" spans="1:20" ht="12.75">
      <c r="A132" s="285"/>
      <c r="B132" s="286"/>
      <c r="C132" s="286"/>
      <c r="D132" s="287"/>
      <c r="E132" s="388"/>
      <c r="F132" s="289"/>
      <c r="G132" s="389"/>
      <c r="H132" s="442"/>
      <c r="I132" s="233" t="s">
        <v>123</v>
      </c>
      <c r="J132" s="233">
        <v>0</v>
      </c>
      <c r="K132" s="233">
        <v>12583.26</v>
      </c>
      <c r="L132" s="207"/>
      <c r="M132" s="207"/>
      <c r="N132" s="208">
        <f t="shared" si="8"/>
        <v>0</v>
      </c>
      <c r="O132" s="157"/>
      <c r="P132" s="158"/>
      <c r="Q132" s="625"/>
      <c r="R132" s="693"/>
      <c r="S132" s="690">
        <f t="shared" si="9"/>
        <v>0</v>
      </c>
      <c r="T132" s="690"/>
    </row>
    <row r="133" spans="1:20" ht="16.5">
      <c r="A133" s="285"/>
      <c r="B133" s="286"/>
      <c r="C133" s="286"/>
      <c r="D133" s="287"/>
      <c r="E133" s="388"/>
      <c r="F133" s="289"/>
      <c r="G133" s="389"/>
      <c r="H133" s="442"/>
      <c r="I133" s="291" t="s">
        <v>124</v>
      </c>
      <c r="J133" s="233">
        <v>0</v>
      </c>
      <c r="K133" s="233">
        <v>17855.24</v>
      </c>
      <c r="L133" s="207"/>
      <c r="M133" s="207"/>
      <c r="N133" s="208">
        <f t="shared" si="8"/>
        <v>0</v>
      </c>
      <c r="O133" s="157"/>
      <c r="P133" s="158"/>
      <c r="Q133" s="625"/>
      <c r="R133" s="693"/>
      <c r="S133" s="690">
        <f t="shared" si="9"/>
        <v>0</v>
      </c>
      <c r="T133" s="690"/>
    </row>
    <row r="134" spans="1:20" ht="16.5">
      <c r="A134" s="285"/>
      <c r="B134" s="286"/>
      <c r="C134" s="286"/>
      <c r="D134" s="287"/>
      <c r="E134" s="388"/>
      <c r="F134" s="289"/>
      <c r="G134" s="389"/>
      <c r="H134" s="442"/>
      <c r="I134" s="291" t="s">
        <v>125</v>
      </c>
      <c r="J134" s="233">
        <v>0</v>
      </c>
      <c r="K134" s="233">
        <v>11537.23</v>
      </c>
      <c r="L134" s="207"/>
      <c r="M134" s="207"/>
      <c r="N134" s="208">
        <f t="shared" si="8"/>
        <v>0</v>
      </c>
      <c r="O134" s="157"/>
      <c r="P134" s="158"/>
      <c r="Q134" s="625"/>
      <c r="R134" s="693"/>
      <c r="S134" s="690">
        <f t="shared" si="9"/>
        <v>0</v>
      </c>
      <c r="T134" s="690"/>
    </row>
    <row r="135" spans="1:20" ht="16.5">
      <c r="A135" s="285"/>
      <c r="B135" s="286"/>
      <c r="C135" s="286"/>
      <c r="D135" s="287"/>
      <c r="E135" s="388"/>
      <c r="F135" s="289"/>
      <c r="G135" s="389"/>
      <c r="H135" s="442"/>
      <c r="I135" s="291" t="s">
        <v>126</v>
      </c>
      <c r="J135" s="233">
        <v>0</v>
      </c>
      <c r="K135" s="233">
        <v>19228.72</v>
      </c>
      <c r="L135" s="207"/>
      <c r="M135" s="207"/>
      <c r="N135" s="208">
        <f t="shared" si="8"/>
        <v>0</v>
      </c>
      <c r="O135" s="157"/>
      <c r="P135" s="158"/>
      <c r="Q135" s="625"/>
      <c r="R135" s="693"/>
      <c r="S135" s="690">
        <f t="shared" si="9"/>
        <v>0</v>
      </c>
      <c r="T135" s="690"/>
    </row>
    <row r="136" spans="1:20" ht="21" customHeight="1" thickBot="1">
      <c r="A136" s="293"/>
      <c r="B136" s="294"/>
      <c r="C136" s="294"/>
      <c r="D136" s="295"/>
      <c r="E136" s="390"/>
      <c r="F136" s="297"/>
      <c r="G136" s="391"/>
      <c r="H136" s="443"/>
      <c r="I136" s="291" t="s">
        <v>127</v>
      </c>
      <c r="J136" s="233">
        <v>0</v>
      </c>
      <c r="K136" s="233">
        <v>7000000</v>
      </c>
      <c r="L136" s="207"/>
      <c r="M136" s="207"/>
      <c r="N136" s="208">
        <f t="shared" si="8"/>
        <v>0</v>
      </c>
      <c r="O136" s="157"/>
      <c r="P136" s="158"/>
      <c r="Q136" s="625"/>
      <c r="R136" s="693"/>
      <c r="S136" s="690">
        <f t="shared" si="9"/>
        <v>0</v>
      </c>
      <c r="T136" s="690"/>
    </row>
    <row r="137" spans="1:20" ht="141" thickBot="1">
      <c r="A137" s="9" t="s">
        <v>0</v>
      </c>
      <c r="B137" s="8" t="s">
        <v>8</v>
      </c>
      <c r="C137" s="8" t="s">
        <v>3</v>
      </c>
      <c r="D137" s="417" t="s">
        <v>9</v>
      </c>
      <c r="E137" s="352" t="s">
        <v>35</v>
      </c>
      <c r="F137" s="414" t="s">
        <v>242</v>
      </c>
      <c r="G137" s="417" t="s">
        <v>260</v>
      </c>
      <c r="H137" s="416" t="s">
        <v>248</v>
      </c>
      <c r="I137" s="14"/>
      <c r="J137" s="34">
        <f>J138+J139</f>
        <v>74838</v>
      </c>
      <c r="K137" s="34"/>
      <c r="L137" s="29"/>
      <c r="M137" s="29"/>
      <c r="N137" s="38">
        <f>N138+N139</f>
        <v>1954349.4672</v>
      </c>
      <c r="O137" s="254">
        <f>O138+O139</f>
        <v>4850</v>
      </c>
      <c r="P137" s="38">
        <f>P138+P139</f>
        <v>126654.84000000001</v>
      </c>
      <c r="Q137" s="614">
        <f>O137*100/J137</f>
        <v>6.480664902856837</v>
      </c>
      <c r="R137" s="687">
        <f>R138+R139</f>
        <v>24560</v>
      </c>
      <c r="S137" s="688">
        <f t="shared" si="9"/>
        <v>29410</v>
      </c>
      <c r="T137" s="700">
        <f>S137*100/J137</f>
        <v>39.29821748309682</v>
      </c>
    </row>
    <row r="138" spans="1:20" ht="16.5">
      <c r="A138" s="278"/>
      <c r="B138" s="279"/>
      <c r="C138" s="279"/>
      <c r="D138" s="280"/>
      <c r="E138" s="386"/>
      <c r="F138" s="282"/>
      <c r="G138" s="387"/>
      <c r="H138" s="283"/>
      <c r="I138" s="291" t="s">
        <v>294</v>
      </c>
      <c r="J138" s="233">
        <v>74838</v>
      </c>
      <c r="K138" s="284">
        <v>25.11</v>
      </c>
      <c r="L138" s="207">
        <v>1</v>
      </c>
      <c r="M138" s="207">
        <v>1.04</v>
      </c>
      <c r="N138" s="208">
        <f>J138*K138*L138*M138</f>
        <v>1954349.4672</v>
      </c>
      <c r="O138" s="598">
        <v>4850</v>
      </c>
      <c r="P138" s="604">
        <f>K138*L138*O138*M138</f>
        <v>126654.84000000001</v>
      </c>
      <c r="Q138" s="625"/>
      <c r="R138" s="689">
        <v>24560</v>
      </c>
      <c r="S138" s="572">
        <f t="shared" si="9"/>
        <v>29410</v>
      </c>
      <c r="T138" s="690"/>
    </row>
    <row r="139" spans="1:20" ht="39.75" customHeight="1" thickBot="1">
      <c r="A139" s="285"/>
      <c r="B139" s="286"/>
      <c r="C139" s="286"/>
      <c r="D139" s="287"/>
      <c r="E139" s="388"/>
      <c r="F139" s="289"/>
      <c r="G139" s="389"/>
      <c r="H139" s="290"/>
      <c r="I139" s="291" t="s">
        <v>310</v>
      </c>
      <c r="J139" s="233">
        <v>0</v>
      </c>
      <c r="K139" s="284">
        <v>25.11</v>
      </c>
      <c r="L139" s="207">
        <v>79.65</v>
      </c>
      <c r="M139" s="207">
        <v>1.04</v>
      </c>
      <c r="N139" s="208">
        <f>J139*K139*L139*M139</f>
        <v>0</v>
      </c>
      <c r="O139" s="598"/>
      <c r="P139" s="158">
        <f>K139*L139*O139</f>
        <v>0</v>
      </c>
      <c r="Q139" s="625"/>
      <c r="R139" s="689"/>
      <c r="S139" s="572">
        <f t="shared" si="9"/>
        <v>0</v>
      </c>
      <c r="T139" s="690"/>
    </row>
    <row r="140" spans="1:20" ht="141" thickBot="1">
      <c r="A140" s="9" t="s">
        <v>0</v>
      </c>
      <c r="B140" s="8" t="s">
        <v>10</v>
      </c>
      <c r="C140" s="8" t="s">
        <v>3</v>
      </c>
      <c r="D140" s="417" t="s">
        <v>14</v>
      </c>
      <c r="E140" s="384" t="s">
        <v>174</v>
      </c>
      <c r="F140" s="414" t="s">
        <v>242</v>
      </c>
      <c r="G140" s="415" t="s">
        <v>175</v>
      </c>
      <c r="H140" s="416" t="s">
        <v>249</v>
      </c>
      <c r="I140" s="14"/>
      <c r="J140" s="34">
        <f>J141+J142</f>
        <v>380</v>
      </c>
      <c r="K140" s="34"/>
      <c r="L140" s="29"/>
      <c r="M140" s="29"/>
      <c r="N140" s="38">
        <f>N141+N142</f>
        <v>700297.5710848001</v>
      </c>
      <c r="O140" s="254">
        <f>O141+O142</f>
        <v>121</v>
      </c>
      <c r="P140" s="38">
        <f>P141+P142</f>
        <v>222989.48974016003</v>
      </c>
      <c r="Q140" s="614">
        <f>O140*100/J140</f>
        <v>31.842105263157894</v>
      </c>
      <c r="R140" s="687">
        <f>R141+R142</f>
        <v>77</v>
      </c>
      <c r="S140" s="688">
        <f t="shared" si="9"/>
        <v>198</v>
      </c>
      <c r="T140" s="700">
        <f>S140*100/J140</f>
        <v>52.10526315789474</v>
      </c>
    </row>
    <row r="141" spans="1:20" ht="41.25">
      <c r="A141" s="278"/>
      <c r="B141" s="279"/>
      <c r="C141" s="279"/>
      <c r="D141" s="280"/>
      <c r="E141" s="386"/>
      <c r="F141" s="282"/>
      <c r="G141" s="387"/>
      <c r="H141" s="283"/>
      <c r="I141" s="291" t="s">
        <v>132</v>
      </c>
      <c r="J141" s="233">
        <v>380</v>
      </c>
      <c r="K141" s="316">
        <v>6072.68</v>
      </c>
      <c r="L141" s="555">
        <v>0.2918</v>
      </c>
      <c r="M141" s="555">
        <v>1.04</v>
      </c>
      <c r="N141" s="208">
        <f>J141*K141*L141*M141</f>
        <v>700297.5710848001</v>
      </c>
      <c r="O141" s="598">
        <v>121</v>
      </c>
      <c r="P141" s="604">
        <f>K141*L141*O141*M141</f>
        <v>222989.48974016003</v>
      </c>
      <c r="Q141" s="629"/>
      <c r="R141" s="689">
        <v>77</v>
      </c>
      <c r="S141" s="572">
        <f t="shared" si="9"/>
        <v>198</v>
      </c>
      <c r="T141" s="690"/>
    </row>
    <row r="142" spans="1:20" ht="32.25" customHeight="1" thickBot="1">
      <c r="A142" s="293"/>
      <c r="B142" s="294"/>
      <c r="C142" s="294"/>
      <c r="D142" s="295"/>
      <c r="E142" s="390"/>
      <c r="F142" s="297"/>
      <c r="G142" s="391"/>
      <c r="H142" s="298"/>
      <c r="I142" s="291" t="s">
        <v>131</v>
      </c>
      <c r="J142" s="207">
        <v>0</v>
      </c>
      <c r="K142" s="233">
        <v>6072.68</v>
      </c>
      <c r="L142" s="207">
        <v>5.7211</v>
      </c>
      <c r="M142" s="555">
        <v>1.04</v>
      </c>
      <c r="N142" s="208">
        <f>J142*K142*L142*M142</f>
        <v>0</v>
      </c>
      <c r="O142" s="598"/>
      <c r="P142" s="158">
        <f>K142*L142*O142</f>
        <v>0</v>
      </c>
      <c r="Q142" s="625"/>
      <c r="R142" s="689"/>
      <c r="S142" s="690">
        <f t="shared" si="9"/>
        <v>0</v>
      </c>
      <c r="T142" s="690"/>
    </row>
    <row r="143" spans="1:20" ht="49.5" thickBot="1">
      <c r="A143" s="154" t="s">
        <v>257</v>
      </c>
      <c r="B143" s="154" t="s">
        <v>258</v>
      </c>
      <c r="C143" s="154" t="s">
        <v>259</v>
      </c>
      <c r="D143" s="255" t="s">
        <v>133</v>
      </c>
      <c r="E143" s="255" t="s">
        <v>133</v>
      </c>
      <c r="F143" s="154" t="s">
        <v>246</v>
      </c>
      <c r="G143" s="255" t="s">
        <v>247</v>
      </c>
      <c r="H143" s="152" t="s">
        <v>34</v>
      </c>
      <c r="I143" s="34"/>
      <c r="J143" s="253">
        <v>30002</v>
      </c>
      <c r="K143" s="34">
        <v>22.1</v>
      </c>
      <c r="L143" s="29">
        <v>1</v>
      </c>
      <c r="M143" s="29">
        <v>1.04</v>
      </c>
      <c r="N143" s="240">
        <f>J143*K143*L143*M143</f>
        <v>689565.9680000001</v>
      </c>
      <c r="O143" s="603">
        <v>3725</v>
      </c>
      <c r="P143" s="38">
        <f>K143*L143*O143*M143</f>
        <v>85615.40000000001</v>
      </c>
      <c r="Q143" s="614">
        <f>O143*100/J143</f>
        <v>12.415838944070396</v>
      </c>
      <c r="R143" s="695">
        <v>14904</v>
      </c>
      <c r="S143" s="688">
        <f t="shared" si="9"/>
        <v>18629</v>
      </c>
      <c r="T143" s="700">
        <f>S143*100/J143</f>
        <v>62.092527164855674</v>
      </c>
    </row>
    <row r="144" spans="1:20" ht="186" thickBot="1">
      <c r="A144" s="430" t="s">
        <v>0</v>
      </c>
      <c r="B144" s="430" t="s">
        <v>17</v>
      </c>
      <c r="C144" s="430" t="s">
        <v>13</v>
      </c>
      <c r="D144" s="339" t="s">
        <v>176</v>
      </c>
      <c r="E144" s="339" t="s">
        <v>177</v>
      </c>
      <c r="F144" s="418" t="s">
        <v>252</v>
      </c>
      <c r="G144" s="419" t="s">
        <v>178</v>
      </c>
      <c r="H144" s="350" t="s">
        <v>245</v>
      </c>
      <c r="I144" s="14"/>
      <c r="J144" s="34">
        <f>J145+J146+J147+J148+J149+J150+J151+J152+J153</f>
        <v>1058</v>
      </c>
      <c r="K144" s="31"/>
      <c r="L144" s="28"/>
      <c r="M144" s="28"/>
      <c r="N144" s="38">
        <f>N145+N146+N147+N148+N149+N150+N151+N152+N153</f>
        <v>5747555.589984001</v>
      </c>
      <c r="O144" s="254">
        <f>O145+O146+O147+O148+O149+O150+O151+O152+O153</f>
        <v>247</v>
      </c>
      <c r="P144" s="38">
        <f>P145+P146+P147+P148+P149+P150+P151+P152+P153</f>
        <v>1340074.15568</v>
      </c>
      <c r="Q144" s="614">
        <f>O144*100/J144</f>
        <v>23.34593572778828</v>
      </c>
      <c r="R144" s="687">
        <f>R145+R146+R147+R148+R149+R150+R151+R152+R153</f>
        <v>221</v>
      </c>
      <c r="S144" s="688">
        <f t="shared" si="9"/>
        <v>468</v>
      </c>
      <c r="T144" s="700">
        <f>S144*100/J144</f>
        <v>44.234404536862</v>
      </c>
    </row>
    <row r="145" spans="1:20" ht="12.75">
      <c r="A145" s="278"/>
      <c r="B145" s="279"/>
      <c r="C145" s="279"/>
      <c r="D145" s="280"/>
      <c r="E145" s="386"/>
      <c r="F145" s="282"/>
      <c r="G145" s="387"/>
      <c r="H145" s="283"/>
      <c r="I145" s="233" t="s">
        <v>134</v>
      </c>
      <c r="J145" s="233">
        <v>10</v>
      </c>
      <c r="K145" s="284">
        <v>4716.1</v>
      </c>
      <c r="L145" s="310">
        <v>0.6782</v>
      </c>
      <c r="M145" s="310">
        <v>1.04</v>
      </c>
      <c r="N145" s="208">
        <f>J145*K145*L145*M145</f>
        <v>33263.973808</v>
      </c>
      <c r="O145" s="598">
        <v>0</v>
      </c>
      <c r="P145" s="208">
        <f>K145*L145*O145*M145</f>
        <v>0</v>
      </c>
      <c r="Q145" s="627"/>
      <c r="R145" s="689">
        <v>0</v>
      </c>
      <c r="S145" s="572">
        <f t="shared" si="9"/>
        <v>0</v>
      </c>
      <c r="T145" s="690"/>
    </row>
    <row r="146" spans="1:20" ht="12.75">
      <c r="A146" s="285"/>
      <c r="B146" s="286"/>
      <c r="C146" s="286"/>
      <c r="D146" s="287"/>
      <c r="E146" s="388"/>
      <c r="F146" s="289"/>
      <c r="G146" s="389"/>
      <c r="H146" s="290"/>
      <c r="I146" s="233" t="s">
        <v>135</v>
      </c>
      <c r="J146" s="233">
        <v>10</v>
      </c>
      <c r="K146" s="284">
        <v>4716.1</v>
      </c>
      <c r="L146" s="310">
        <v>0.6782</v>
      </c>
      <c r="M146" s="310">
        <v>1.04</v>
      </c>
      <c r="N146" s="208">
        <f aca="true" t="shared" si="10" ref="N146:N153">J146*K146*L146*M146</f>
        <v>33263.973808</v>
      </c>
      <c r="O146" s="598">
        <v>0</v>
      </c>
      <c r="P146" s="208">
        <f aca="true" t="shared" si="11" ref="P146:P153">K146*L146*O146*M146</f>
        <v>0</v>
      </c>
      <c r="Q146" s="627"/>
      <c r="R146" s="689">
        <v>0</v>
      </c>
      <c r="S146" s="572">
        <f t="shared" si="9"/>
        <v>0</v>
      </c>
      <c r="T146" s="690"/>
    </row>
    <row r="147" spans="1:20" ht="12.75">
      <c r="A147" s="285"/>
      <c r="B147" s="286"/>
      <c r="C147" s="286"/>
      <c r="D147" s="287"/>
      <c r="E147" s="388"/>
      <c r="F147" s="289"/>
      <c r="G147" s="389"/>
      <c r="H147" s="290"/>
      <c r="I147" s="233" t="s">
        <v>136</v>
      </c>
      <c r="J147" s="233">
        <v>10</v>
      </c>
      <c r="K147" s="284">
        <v>4716.1</v>
      </c>
      <c r="L147" s="310">
        <v>0.6782</v>
      </c>
      <c r="M147" s="310">
        <v>1.04</v>
      </c>
      <c r="N147" s="208">
        <f t="shared" si="10"/>
        <v>33263.973808</v>
      </c>
      <c r="O147" s="598">
        <v>0</v>
      </c>
      <c r="P147" s="208">
        <f t="shared" si="11"/>
        <v>0</v>
      </c>
      <c r="Q147" s="627"/>
      <c r="R147" s="689">
        <v>0</v>
      </c>
      <c r="S147" s="572">
        <f t="shared" si="9"/>
        <v>0</v>
      </c>
      <c r="T147" s="690"/>
    </row>
    <row r="148" spans="1:20" ht="12.75">
      <c r="A148" s="285"/>
      <c r="B148" s="286"/>
      <c r="C148" s="286"/>
      <c r="D148" s="287"/>
      <c r="E148" s="388"/>
      <c r="F148" s="289"/>
      <c r="G148" s="389"/>
      <c r="H148" s="290"/>
      <c r="I148" s="233" t="s">
        <v>139</v>
      </c>
      <c r="J148" s="233">
        <v>10</v>
      </c>
      <c r="K148" s="284">
        <v>4716.1</v>
      </c>
      <c r="L148" s="310">
        <v>1</v>
      </c>
      <c r="M148" s="310">
        <v>1.04</v>
      </c>
      <c r="N148" s="208">
        <f t="shared" si="10"/>
        <v>49047.44</v>
      </c>
      <c r="O148" s="598">
        <v>0</v>
      </c>
      <c r="P148" s="208">
        <f t="shared" si="11"/>
        <v>0</v>
      </c>
      <c r="Q148" s="627"/>
      <c r="R148" s="689">
        <v>0</v>
      </c>
      <c r="S148" s="572">
        <f t="shared" si="9"/>
        <v>0</v>
      </c>
      <c r="T148" s="690"/>
    </row>
    <row r="149" spans="1:20" ht="16.5">
      <c r="A149" s="285"/>
      <c r="B149" s="286"/>
      <c r="C149" s="286"/>
      <c r="D149" s="287"/>
      <c r="E149" s="388"/>
      <c r="F149" s="289"/>
      <c r="G149" s="389"/>
      <c r="H149" s="290"/>
      <c r="I149" s="291" t="s">
        <v>140</v>
      </c>
      <c r="J149" s="233">
        <v>0</v>
      </c>
      <c r="K149" s="284">
        <v>4716.1</v>
      </c>
      <c r="L149" s="310">
        <v>1</v>
      </c>
      <c r="M149" s="310">
        <v>1.04</v>
      </c>
      <c r="N149" s="208">
        <f t="shared" si="10"/>
        <v>0</v>
      </c>
      <c r="O149" s="598">
        <v>0</v>
      </c>
      <c r="P149" s="208">
        <f t="shared" si="11"/>
        <v>0</v>
      </c>
      <c r="Q149" s="627"/>
      <c r="R149" s="689">
        <v>0</v>
      </c>
      <c r="S149" s="572">
        <f t="shared" si="9"/>
        <v>0</v>
      </c>
      <c r="T149" s="690"/>
    </row>
    <row r="150" spans="1:20" ht="12.75">
      <c r="A150" s="285"/>
      <c r="B150" s="286"/>
      <c r="C150" s="286"/>
      <c r="D150" s="287"/>
      <c r="E150" s="388"/>
      <c r="F150" s="289"/>
      <c r="G150" s="389"/>
      <c r="H150" s="290"/>
      <c r="I150" s="233" t="s">
        <v>137</v>
      </c>
      <c r="J150" s="233">
        <v>568</v>
      </c>
      <c r="K150" s="284">
        <v>4716.1</v>
      </c>
      <c r="L150" s="310">
        <v>1.1675</v>
      </c>
      <c r="M150" s="310">
        <v>1.04</v>
      </c>
      <c r="N150" s="208">
        <f t="shared" si="10"/>
        <v>3252531.9361600005</v>
      </c>
      <c r="O150" s="598">
        <v>102</v>
      </c>
      <c r="P150" s="208">
        <f t="shared" si="11"/>
        <v>584081.43924</v>
      </c>
      <c r="Q150" s="627"/>
      <c r="R150" s="689">
        <v>126</v>
      </c>
      <c r="S150" s="572">
        <f t="shared" si="9"/>
        <v>228</v>
      </c>
      <c r="T150" s="690"/>
    </row>
    <row r="151" spans="1:20" ht="12.75">
      <c r="A151" s="285"/>
      <c r="B151" s="286"/>
      <c r="C151" s="286"/>
      <c r="D151" s="431"/>
      <c r="E151" s="432"/>
      <c r="F151" s="433"/>
      <c r="G151" s="434"/>
      <c r="H151" s="435"/>
      <c r="I151" s="233" t="s">
        <v>138</v>
      </c>
      <c r="J151" s="233">
        <v>450</v>
      </c>
      <c r="K151" s="284">
        <v>4716.1</v>
      </c>
      <c r="L151" s="310">
        <v>1.063</v>
      </c>
      <c r="M151" s="310">
        <v>1.04</v>
      </c>
      <c r="N151" s="208">
        <f t="shared" si="10"/>
        <v>2346184.2924</v>
      </c>
      <c r="O151" s="598">
        <v>145</v>
      </c>
      <c r="P151" s="208">
        <f t="shared" si="11"/>
        <v>755992.7164400001</v>
      </c>
      <c r="Q151" s="627"/>
      <c r="R151" s="689">
        <v>95</v>
      </c>
      <c r="S151" s="572">
        <f t="shared" si="9"/>
        <v>240</v>
      </c>
      <c r="T151" s="690"/>
    </row>
    <row r="152" spans="1:20" ht="12.75">
      <c r="A152" s="285"/>
      <c r="B152" s="286"/>
      <c r="C152" s="286"/>
      <c r="D152" s="287"/>
      <c r="E152" s="388"/>
      <c r="F152" s="289"/>
      <c r="G152" s="389"/>
      <c r="H152" s="290"/>
      <c r="I152" s="233" t="s">
        <v>159</v>
      </c>
      <c r="J152" s="207">
        <v>0</v>
      </c>
      <c r="K152" s="284">
        <v>4716.1</v>
      </c>
      <c r="L152" s="310">
        <v>1</v>
      </c>
      <c r="M152" s="310">
        <v>1.04</v>
      </c>
      <c r="N152" s="208">
        <f t="shared" si="10"/>
        <v>0</v>
      </c>
      <c r="O152" s="598">
        <v>0</v>
      </c>
      <c r="P152" s="208">
        <f t="shared" si="11"/>
        <v>0</v>
      </c>
      <c r="Q152" s="627"/>
      <c r="R152" s="689">
        <v>0</v>
      </c>
      <c r="S152" s="572">
        <f t="shared" si="9"/>
        <v>0</v>
      </c>
      <c r="T152" s="690"/>
    </row>
    <row r="153" spans="1:20" ht="13.5" thickBot="1">
      <c r="A153" s="293"/>
      <c r="B153" s="294"/>
      <c r="C153" s="294"/>
      <c r="D153" s="287"/>
      <c r="E153" s="388"/>
      <c r="F153" s="289"/>
      <c r="G153" s="389"/>
      <c r="H153" s="290"/>
      <c r="I153" s="233" t="s">
        <v>160</v>
      </c>
      <c r="J153" s="207">
        <v>0</v>
      </c>
      <c r="K153" s="284">
        <v>4716.1</v>
      </c>
      <c r="L153" s="310">
        <v>1</v>
      </c>
      <c r="M153" s="310">
        <v>1.04</v>
      </c>
      <c r="N153" s="208">
        <f t="shared" si="10"/>
        <v>0</v>
      </c>
      <c r="O153" s="598">
        <v>0</v>
      </c>
      <c r="P153" s="208">
        <f t="shared" si="11"/>
        <v>0</v>
      </c>
      <c r="Q153" s="627"/>
      <c r="R153" s="689">
        <v>0</v>
      </c>
      <c r="S153" s="572">
        <f t="shared" si="9"/>
        <v>0</v>
      </c>
      <c r="T153" s="690"/>
    </row>
    <row r="154" spans="1:20" ht="157.5" thickBot="1">
      <c r="A154" s="9" t="s">
        <v>0</v>
      </c>
      <c r="B154" s="8" t="s">
        <v>18</v>
      </c>
      <c r="C154" s="8" t="s">
        <v>13</v>
      </c>
      <c r="D154" s="80" t="s">
        <v>16</v>
      </c>
      <c r="E154" s="80" t="s">
        <v>19</v>
      </c>
      <c r="F154" s="82" t="s">
        <v>30</v>
      </c>
      <c r="G154" s="109" t="s">
        <v>168</v>
      </c>
      <c r="H154" s="83" t="s">
        <v>141</v>
      </c>
      <c r="I154" s="13"/>
      <c r="J154" s="29">
        <f>J155+J156+J157+J158+J159+J160+J161+J162+J163</f>
        <v>566</v>
      </c>
      <c r="K154" s="34"/>
      <c r="L154" s="29"/>
      <c r="M154" s="29"/>
      <c r="N154" s="38">
        <f>N155+N156+N157+N158+N159+N160+N161+N162+N163</f>
        <v>257505.42916799997</v>
      </c>
      <c r="O154" s="254">
        <f>O155+O156+O157+O158+O159+O160+O161+O162+O163</f>
        <v>105</v>
      </c>
      <c r="P154" s="38">
        <f>P155+P156+P157+P158+P159+P160+P161+P162+P163</f>
        <v>47391.98724</v>
      </c>
      <c r="Q154" s="614">
        <f>O154*100/J154</f>
        <v>18.551236749116608</v>
      </c>
      <c r="R154" s="687">
        <f>R155+R156+R157+R158+R159+R160+R161+R162+R163</f>
        <v>125</v>
      </c>
      <c r="S154" s="688">
        <f t="shared" si="9"/>
        <v>230</v>
      </c>
      <c r="T154" s="700">
        <f>S154*100/J154</f>
        <v>40.63604240282685</v>
      </c>
    </row>
    <row r="155" spans="1:20" ht="12.75">
      <c r="A155" s="278"/>
      <c r="B155" s="279"/>
      <c r="C155" s="279"/>
      <c r="D155" s="280"/>
      <c r="E155" s="280"/>
      <c r="F155" s="282"/>
      <c r="G155" s="282"/>
      <c r="H155" s="283"/>
      <c r="I155" s="233" t="s">
        <v>142</v>
      </c>
      <c r="J155" s="207">
        <v>10</v>
      </c>
      <c r="K155" s="284">
        <v>426.75</v>
      </c>
      <c r="L155" s="310">
        <v>0.6995</v>
      </c>
      <c r="M155" s="310">
        <v>1.04</v>
      </c>
      <c r="N155" s="208">
        <f>J155*K155*L155*M155</f>
        <v>3104.5209</v>
      </c>
      <c r="O155" s="598">
        <v>0</v>
      </c>
      <c r="P155" s="604">
        <f>K155*L155*O155*M155</f>
        <v>0</v>
      </c>
      <c r="Q155" s="625"/>
      <c r="R155" s="689">
        <v>0</v>
      </c>
      <c r="S155" s="572">
        <f t="shared" si="9"/>
        <v>0</v>
      </c>
      <c r="T155" s="690"/>
    </row>
    <row r="156" spans="1:20" ht="12.75">
      <c r="A156" s="285"/>
      <c r="B156" s="286"/>
      <c r="C156" s="286"/>
      <c r="D156" s="287"/>
      <c r="E156" s="287"/>
      <c r="F156" s="289"/>
      <c r="G156" s="289"/>
      <c r="H156" s="290"/>
      <c r="I156" s="233" t="s">
        <v>143</v>
      </c>
      <c r="J156" s="207">
        <v>10</v>
      </c>
      <c r="K156" s="284">
        <v>426.75</v>
      </c>
      <c r="L156" s="310">
        <v>0.6995</v>
      </c>
      <c r="M156" s="310">
        <v>1.04</v>
      </c>
      <c r="N156" s="208">
        <f aca="true" t="shared" si="12" ref="N156:N163">J156*K156*L156*M156</f>
        <v>3104.5209</v>
      </c>
      <c r="O156" s="598">
        <v>0</v>
      </c>
      <c r="P156" s="604">
        <f aca="true" t="shared" si="13" ref="P156:P163">K156*L156*O156*M156</f>
        <v>0</v>
      </c>
      <c r="Q156" s="625"/>
      <c r="R156" s="689">
        <v>0</v>
      </c>
      <c r="S156" s="572">
        <f t="shared" si="9"/>
        <v>0</v>
      </c>
      <c r="T156" s="690"/>
    </row>
    <row r="157" spans="1:20" ht="12.75">
      <c r="A157" s="285"/>
      <c r="B157" s="286"/>
      <c r="C157" s="286"/>
      <c r="D157" s="287"/>
      <c r="E157" s="287"/>
      <c r="F157" s="289"/>
      <c r="G157" s="289"/>
      <c r="H157" s="290"/>
      <c r="I157" s="233" t="s">
        <v>144</v>
      </c>
      <c r="J157" s="207">
        <v>10</v>
      </c>
      <c r="K157" s="284">
        <v>426.75</v>
      </c>
      <c r="L157" s="310">
        <v>0.6995</v>
      </c>
      <c r="M157" s="310">
        <v>1.04</v>
      </c>
      <c r="N157" s="208">
        <f t="shared" si="12"/>
        <v>3104.5209</v>
      </c>
      <c r="O157" s="598">
        <v>0</v>
      </c>
      <c r="P157" s="604">
        <f t="shared" si="13"/>
        <v>0</v>
      </c>
      <c r="Q157" s="625"/>
      <c r="R157" s="689">
        <v>0</v>
      </c>
      <c r="S157" s="572">
        <f t="shared" si="9"/>
        <v>0</v>
      </c>
      <c r="T157" s="690"/>
    </row>
    <row r="158" spans="1:20" ht="12.75">
      <c r="A158" s="285"/>
      <c r="B158" s="286"/>
      <c r="C158" s="286"/>
      <c r="D158" s="287"/>
      <c r="E158" s="287"/>
      <c r="F158" s="289"/>
      <c r="G158" s="289"/>
      <c r="H158" s="290"/>
      <c r="I158" s="233" t="s">
        <v>145</v>
      </c>
      <c r="J158" s="207">
        <v>10</v>
      </c>
      <c r="K158" s="284">
        <v>426.75</v>
      </c>
      <c r="L158" s="310">
        <v>0.6995</v>
      </c>
      <c r="M158" s="310">
        <v>1.04</v>
      </c>
      <c r="N158" s="208">
        <f t="shared" si="12"/>
        <v>3104.5209</v>
      </c>
      <c r="O158" s="598">
        <v>0</v>
      </c>
      <c r="P158" s="604">
        <f t="shared" si="13"/>
        <v>0</v>
      </c>
      <c r="Q158" s="625"/>
      <c r="R158" s="689">
        <v>0</v>
      </c>
      <c r="S158" s="572">
        <f t="shared" si="9"/>
        <v>0</v>
      </c>
      <c r="T158" s="690"/>
    </row>
    <row r="159" spans="1:20" ht="23.25" customHeight="1">
      <c r="A159" s="285"/>
      <c r="B159" s="286"/>
      <c r="C159" s="286"/>
      <c r="D159" s="287"/>
      <c r="E159" s="287"/>
      <c r="F159" s="289"/>
      <c r="G159" s="289"/>
      <c r="H159" s="290"/>
      <c r="I159" s="291" t="s">
        <v>146</v>
      </c>
      <c r="J159" s="207">
        <v>0</v>
      </c>
      <c r="K159" s="284">
        <v>426.75</v>
      </c>
      <c r="L159" s="310">
        <v>0.6995</v>
      </c>
      <c r="M159" s="310">
        <v>1.04</v>
      </c>
      <c r="N159" s="208">
        <f t="shared" si="12"/>
        <v>0</v>
      </c>
      <c r="O159" s="598">
        <v>0</v>
      </c>
      <c r="P159" s="604">
        <f t="shared" si="13"/>
        <v>0</v>
      </c>
      <c r="Q159" s="625"/>
      <c r="R159" s="689">
        <v>0</v>
      </c>
      <c r="S159" s="572">
        <f t="shared" si="9"/>
        <v>0</v>
      </c>
      <c r="T159" s="690"/>
    </row>
    <row r="160" spans="1:20" ht="12.75">
      <c r="A160" s="285"/>
      <c r="B160" s="286"/>
      <c r="C160" s="286"/>
      <c r="D160" s="287"/>
      <c r="E160" s="287"/>
      <c r="F160" s="289"/>
      <c r="G160" s="289"/>
      <c r="H160" s="290"/>
      <c r="I160" s="233" t="s">
        <v>147</v>
      </c>
      <c r="J160" s="207">
        <v>276</v>
      </c>
      <c r="K160" s="314">
        <v>426.75</v>
      </c>
      <c r="L160" s="503">
        <v>1.2124</v>
      </c>
      <c r="M160" s="310">
        <v>1.04</v>
      </c>
      <c r="N160" s="208">
        <f t="shared" si="12"/>
        <v>148512.11356799997</v>
      </c>
      <c r="O160" s="598">
        <v>45</v>
      </c>
      <c r="P160" s="604">
        <f t="shared" si="13"/>
        <v>24213.931560000005</v>
      </c>
      <c r="Q160" s="625"/>
      <c r="R160" s="689">
        <v>45</v>
      </c>
      <c r="S160" s="572">
        <f t="shared" si="9"/>
        <v>90</v>
      </c>
      <c r="T160" s="690"/>
    </row>
    <row r="161" spans="1:20" ht="12.75">
      <c r="A161" s="286"/>
      <c r="B161" s="286"/>
      <c r="C161" s="286"/>
      <c r="D161" s="451"/>
      <c r="E161" s="431"/>
      <c r="F161" s="433"/>
      <c r="G161" s="433"/>
      <c r="H161" s="435"/>
      <c r="I161" s="450" t="s">
        <v>148</v>
      </c>
      <c r="J161" s="235">
        <v>250</v>
      </c>
      <c r="K161" s="315">
        <v>426.75</v>
      </c>
      <c r="L161" s="504">
        <v>0.8704</v>
      </c>
      <c r="M161" s="310">
        <v>1.04</v>
      </c>
      <c r="N161" s="208">
        <f t="shared" si="12"/>
        <v>96575.23199999999</v>
      </c>
      <c r="O161" s="598">
        <v>60</v>
      </c>
      <c r="P161" s="604">
        <f t="shared" si="13"/>
        <v>23178.05568</v>
      </c>
      <c r="Q161" s="625"/>
      <c r="R161" s="689">
        <v>80</v>
      </c>
      <c r="S161" s="572">
        <f t="shared" si="9"/>
        <v>140</v>
      </c>
      <c r="T161" s="690"/>
    </row>
    <row r="162" spans="1:20" ht="12.75">
      <c r="A162" s="286"/>
      <c r="B162" s="286"/>
      <c r="C162" s="286"/>
      <c r="D162" s="452"/>
      <c r="E162" s="287"/>
      <c r="F162" s="289"/>
      <c r="G162" s="289"/>
      <c r="H162" s="290"/>
      <c r="I162" s="233" t="s">
        <v>161</v>
      </c>
      <c r="J162" s="233">
        <v>0</v>
      </c>
      <c r="K162" s="316">
        <v>231.92</v>
      </c>
      <c r="L162" s="374">
        <v>1</v>
      </c>
      <c r="M162" s="310">
        <v>1.04</v>
      </c>
      <c r="N162" s="208">
        <f t="shared" si="12"/>
        <v>0</v>
      </c>
      <c r="O162" s="598">
        <v>0</v>
      </c>
      <c r="P162" s="604">
        <f t="shared" si="13"/>
        <v>0</v>
      </c>
      <c r="Q162" s="625"/>
      <c r="R162" s="689">
        <v>0</v>
      </c>
      <c r="S162" s="572">
        <f t="shared" si="9"/>
        <v>0</v>
      </c>
      <c r="T162" s="690"/>
    </row>
    <row r="163" spans="1:20" ht="13.5" thickBot="1">
      <c r="A163" s="294"/>
      <c r="B163" s="294"/>
      <c r="C163" s="294"/>
      <c r="D163" s="453"/>
      <c r="E163" s="295"/>
      <c r="F163" s="297"/>
      <c r="G163" s="297"/>
      <c r="H163" s="298"/>
      <c r="I163" s="237" t="s">
        <v>164</v>
      </c>
      <c r="J163" s="237">
        <v>0</v>
      </c>
      <c r="K163" s="317">
        <v>231.92</v>
      </c>
      <c r="L163" s="375">
        <v>1</v>
      </c>
      <c r="M163" s="310">
        <v>1.04</v>
      </c>
      <c r="N163" s="208">
        <f t="shared" si="12"/>
        <v>0</v>
      </c>
      <c r="O163" s="598">
        <v>0</v>
      </c>
      <c r="P163" s="604">
        <f t="shared" si="13"/>
        <v>0</v>
      </c>
      <c r="Q163" s="628"/>
      <c r="R163" s="689">
        <v>0</v>
      </c>
      <c r="S163" s="572">
        <f t="shared" si="9"/>
        <v>0</v>
      </c>
      <c r="T163" s="690"/>
    </row>
    <row r="164" spans="1:19" ht="12.75">
      <c r="A164" s="1" t="s">
        <v>20</v>
      </c>
      <c r="J164" s="381">
        <f>J2+J5+J44+J103+J130+J137+J140+J143+J144+J154</f>
        <v>339478</v>
      </c>
      <c r="K164" s="91"/>
      <c r="L164" s="91"/>
      <c r="M164" s="91"/>
      <c r="N164" s="307">
        <f>N2+N5+N44+N103+N130+N137+N140+N143+N144+N154</f>
        <v>42683395.78066409</v>
      </c>
      <c r="O164" s="616">
        <f>O2+O5+O44+O103+O130+O137+O140+O143+O144+O154</f>
        <v>58190</v>
      </c>
      <c r="P164" s="634">
        <f>P2+P5+P44+P103+P130+P137+P140+P143+P144+P154</f>
        <v>10178884.93640616</v>
      </c>
      <c r="Q164" s="623">
        <f>O164*100/J164</f>
        <v>17.141022393203684</v>
      </c>
      <c r="R164" s="702">
        <f>R2+R5+R44+R103+R130+R137+R140+R143+R144+R154</f>
        <v>147573</v>
      </c>
      <c r="S164" s="712">
        <f>S2+S5+S44+S103+S130+S137+S140+S143+S144+S154</f>
        <v>205763</v>
      </c>
    </row>
    <row r="165" spans="15:19" ht="12.75">
      <c r="O165" s="164"/>
      <c r="P165" s="92">
        <f>P164*100/N164</f>
        <v>23.84741127138079</v>
      </c>
      <c r="Q165" s="249"/>
      <c r="S165" s="705">
        <f>O164+R164</f>
        <v>205763</v>
      </c>
    </row>
    <row r="166" spans="12:19" ht="12.75">
      <c r="L166">
        <v>2016</v>
      </c>
      <c r="N166" s="787">
        <v>31858373</v>
      </c>
      <c r="O166" s="163"/>
      <c r="P166" s="165"/>
      <c r="S166" s="707">
        <f>S164*100/J164</f>
        <v>60.611586023247455</v>
      </c>
    </row>
    <row r="167" spans="12:14" ht="12.75">
      <c r="L167">
        <v>2017</v>
      </c>
      <c r="N167" s="785">
        <v>34060808.11</v>
      </c>
    </row>
    <row r="168" spans="12:14" ht="12.75">
      <c r="L168">
        <v>2018</v>
      </c>
      <c r="N168" s="786">
        <v>40332121.49895499</v>
      </c>
    </row>
    <row r="169" spans="12:16" ht="12.75">
      <c r="L169">
        <v>2019</v>
      </c>
      <c r="N169" s="785">
        <f>N164</f>
        <v>42683395.78066409</v>
      </c>
      <c r="O169" s="312">
        <v>41808781</v>
      </c>
      <c r="P169" s="312" t="s">
        <v>367</v>
      </c>
    </row>
    <row r="170" ht="12.75">
      <c r="O170" s="263">
        <f>N164-O169</f>
        <v>874614.7806640863</v>
      </c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170"/>
  <sheetViews>
    <sheetView zoomScale="148" zoomScaleNormal="148" zoomScalePageLayoutView="0" workbookViewId="0" topLeftCell="I151">
      <selection activeCell="X162" sqref="X162"/>
    </sheetView>
  </sheetViews>
  <sheetFormatPr defaultColWidth="9.140625" defaultRowHeight="12.75"/>
  <cols>
    <col min="1" max="1" width="3.8515625" style="0" customWidth="1"/>
    <col min="2" max="2" width="14.140625" style="0" customWidth="1"/>
    <col min="3" max="3" width="6.00390625" style="0" customWidth="1"/>
    <col min="4" max="5" width="11.00390625" style="0" customWidth="1"/>
    <col min="6" max="6" width="7.421875" style="0" customWidth="1"/>
    <col min="7" max="7" width="9.8515625" style="0" customWidth="1"/>
    <col min="9" max="9" width="21.00390625" style="0" customWidth="1"/>
    <col min="14" max="14" width="10.7109375" style="0" bestFit="1" customWidth="1"/>
    <col min="16" max="16" width="10.7109375" style="0" customWidth="1"/>
  </cols>
  <sheetData>
    <row r="1" spans="1:20" ht="61.5" customHeight="1" thickBot="1">
      <c r="A1" s="3" t="s">
        <v>21</v>
      </c>
      <c r="B1" s="4" t="s">
        <v>24</v>
      </c>
      <c r="C1" s="5" t="s">
        <v>25</v>
      </c>
      <c r="D1" s="5" t="s">
        <v>26</v>
      </c>
      <c r="E1" s="4" t="s">
        <v>27</v>
      </c>
      <c r="F1" s="36" t="s">
        <v>149</v>
      </c>
      <c r="G1" s="6" t="s">
        <v>23</v>
      </c>
      <c r="H1" s="7" t="s">
        <v>22</v>
      </c>
      <c r="I1" s="7" t="s">
        <v>36</v>
      </c>
      <c r="J1" s="22" t="s">
        <v>41</v>
      </c>
      <c r="K1" s="23" t="s">
        <v>150</v>
      </c>
      <c r="L1" s="334" t="s">
        <v>295</v>
      </c>
      <c r="M1" s="334" t="s">
        <v>372</v>
      </c>
      <c r="N1" s="37" t="s">
        <v>119</v>
      </c>
      <c r="O1" s="613" t="s">
        <v>329</v>
      </c>
      <c r="P1" s="600" t="s">
        <v>330</v>
      </c>
      <c r="Q1" s="601" t="s">
        <v>331</v>
      </c>
      <c r="R1" s="722" t="s">
        <v>337</v>
      </c>
      <c r="S1" s="735" t="s">
        <v>338</v>
      </c>
      <c r="T1" s="23" t="s">
        <v>331</v>
      </c>
    </row>
    <row r="2" spans="1:20" ht="31.5" customHeight="1">
      <c r="A2" s="923" t="s">
        <v>0</v>
      </c>
      <c r="B2" s="925" t="s">
        <v>1</v>
      </c>
      <c r="C2" s="925" t="s">
        <v>3</v>
      </c>
      <c r="D2" s="933" t="s">
        <v>165</v>
      </c>
      <c r="E2" s="933" t="s">
        <v>28</v>
      </c>
      <c r="F2" s="937" t="s">
        <v>166</v>
      </c>
      <c r="G2" s="933" t="s">
        <v>167</v>
      </c>
      <c r="H2" s="935" t="s">
        <v>151</v>
      </c>
      <c r="I2" s="13"/>
      <c r="J2" s="29">
        <f>J3+J4</f>
        <v>22578</v>
      </c>
      <c r="K2" s="21"/>
      <c r="L2" s="21"/>
      <c r="M2" s="21"/>
      <c r="N2" s="38">
        <f>N3+N4</f>
        <v>2897805.0192</v>
      </c>
      <c r="O2" s="603">
        <f>O3+O4</f>
        <v>875</v>
      </c>
      <c r="P2" s="38">
        <f>P3+P4</f>
        <v>112303.1</v>
      </c>
      <c r="Q2" s="614">
        <f>O2*100/J2</f>
        <v>3.8754539817521483</v>
      </c>
      <c r="R2" s="695">
        <f>R3+R4</f>
        <v>9537</v>
      </c>
      <c r="S2" s="692">
        <f>O2+R2</f>
        <v>10412</v>
      </c>
      <c r="T2" s="711">
        <f>S2*100/J2</f>
        <v>46.115687837718134</v>
      </c>
    </row>
    <row r="3" spans="1:20" ht="24.75" customHeight="1">
      <c r="A3" s="924"/>
      <c r="B3" s="926"/>
      <c r="C3" s="926"/>
      <c r="D3" s="934"/>
      <c r="E3" s="934"/>
      <c r="F3" s="938"/>
      <c r="G3" s="934"/>
      <c r="H3" s="936"/>
      <c r="I3" s="233" t="s">
        <v>37</v>
      </c>
      <c r="J3" s="736">
        <v>2426</v>
      </c>
      <c r="K3" s="310">
        <v>123.41</v>
      </c>
      <c r="L3" s="310">
        <v>1</v>
      </c>
      <c r="M3" s="310">
        <v>1.04</v>
      </c>
      <c r="N3" s="208">
        <f>J3*K3*L3*M3</f>
        <v>311368.3664</v>
      </c>
      <c r="O3" s="598">
        <v>875</v>
      </c>
      <c r="P3" s="604">
        <f>K3*L3*O3*M3</f>
        <v>112303.1</v>
      </c>
      <c r="Q3" s="608"/>
      <c r="R3" s="689">
        <v>0</v>
      </c>
      <c r="S3" s="572">
        <f aca="true" t="shared" si="0" ref="S3:S66">O3+R3</f>
        <v>875</v>
      </c>
      <c r="T3" s="720"/>
    </row>
    <row r="4" spans="1:20" ht="24" customHeight="1" thickBot="1">
      <c r="A4" s="924"/>
      <c r="B4" s="926"/>
      <c r="C4" s="926"/>
      <c r="D4" s="934"/>
      <c r="E4" s="934"/>
      <c r="F4" s="938"/>
      <c r="G4" s="934"/>
      <c r="H4" s="936"/>
      <c r="I4" s="291" t="s">
        <v>40</v>
      </c>
      <c r="J4" s="207">
        <v>20152</v>
      </c>
      <c r="K4" s="310">
        <v>123.41</v>
      </c>
      <c r="L4" s="310">
        <v>1</v>
      </c>
      <c r="M4" s="310">
        <v>1.04</v>
      </c>
      <c r="N4" s="208">
        <f>J4*K4*L4*M4</f>
        <v>2586436.6528</v>
      </c>
      <c r="O4" s="598"/>
      <c r="P4" s="604">
        <f>K4*L4*O4*M4</f>
        <v>0</v>
      </c>
      <c r="Q4" s="609"/>
      <c r="R4" s="689">
        <v>9537</v>
      </c>
      <c r="S4" s="572">
        <f t="shared" si="0"/>
        <v>9537</v>
      </c>
      <c r="T4" s="720"/>
    </row>
    <row r="5" spans="1:20" ht="137.25" thickBot="1">
      <c r="A5" s="9" t="s">
        <v>0</v>
      </c>
      <c r="B5" s="8" t="s">
        <v>2</v>
      </c>
      <c r="C5" s="8" t="s">
        <v>3</v>
      </c>
      <c r="D5" s="25" t="s">
        <v>165</v>
      </c>
      <c r="E5" s="25" t="s">
        <v>28</v>
      </c>
      <c r="F5" s="32" t="s">
        <v>75</v>
      </c>
      <c r="G5" s="107" t="s">
        <v>168</v>
      </c>
      <c r="H5" s="12" t="s">
        <v>152</v>
      </c>
      <c r="I5" s="14"/>
      <c r="J5" s="29">
        <f>J6+J7+J8+J9+J10+J11+J12+J13+J14+J15+J17+J18+J19+J24+J25+J26+J27+J28+J29+J30+J31+J32+J33+J34+J35+J36+J37+J38+J39+J40+J41+J42+J43+J23+J16</f>
        <v>31429</v>
      </c>
      <c r="K5" s="21"/>
      <c r="L5" s="21"/>
      <c r="M5" s="21"/>
      <c r="N5" s="38">
        <f>N6+N7+N8+N9+N10+N11+N12+N13+N14+N15+N17+N18+N19+N24+N25+N26+N27+N28+N29+N30+N31+N32+N33+N34+N35+N36+N37+N38+N39+N40+N41+N42+N43+N23+N16</f>
        <v>6098649.172878081</v>
      </c>
      <c r="O5" s="254">
        <f>O6+O7+O8+O9+O10+O11+O12+O13+O14+O15+O17+O18+O19+O24+O25+O26+O27+O28+O29+O30+O31+O32+O33+O34+O35+O36+O37+O38+O39+O40+O41+O42+O43+O23+O16</f>
        <v>7003</v>
      </c>
      <c r="P5" s="38">
        <f>P6+P7+P8+P9+P10+P11+P12+P13+P14+P15+P17+P18+P19+P24+P25+P26+P27+P28+P29+P30+P31+P32+P33+P34+P35+P36+P37+P38+P39+P40+P41+P42+P43+P23+P16</f>
        <v>1329032.21177792</v>
      </c>
      <c r="Q5" s="614">
        <f>O5*100/J5</f>
        <v>22.281968882242516</v>
      </c>
      <c r="R5" s="697">
        <f>R6+R7+R8+R9+R10+R11+R12+R13+R14+R15+R17+R18+R19+R24+R25+R26+R27+R28+R29+R30+R31+R32+R33+R34+R35+R36+R37+R38+R39+R40+R41+R42+R43+R23+R16</f>
        <v>10162</v>
      </c>
      <c r="S5" s="692">
        <f t="shared" si="0"/>
        <v>17165</v>
      </c>
      <c r="T5" s="711">
        <f>S5*100/J5</f>
        <v>54.61516433866811</v>
      </c>
    </row>
    <row r="6" spans="1:20" ht="12.75">
      <c r="A6" s="168"/>
      <c r="B6" s="169"/>
      <c r="C6" s="169"/>
      <c r="D6" s="170"/>
      <c r="E6" s="171"/>
      <c r="F6" s="172"/>
      <c r="G6" s="172"/>
      <c r="H6" s="173"/>
      <c r="I6" s="174" t="s">
        <v>42</v>
      </c>
      <c r="J6" s="175">
        <v>43</v>
      </c>
      <c r="K6" s="310">
        <v>231.92</v>
      </c>
      <c r="L6" s="310">
        <v>2.5454</v>
      </c>
      <c r="M6" s="310">
        <v>1.04</v>
      </c>
      <c r="N6" s="176">
        <f>J6*K6*L6*M6</f>
        <v>26399.52039296</v>
      </c>
      <c r="O6" s="598">
        <v>7</v>
      </c>
      <c r="P6" s="604">
        <f>K6*L6*O6*M6</f>
        <v>4297.59634304</v>
      </c>
      <c r="Q6" s="609"/>
      <c r="R6" s="689">
        <v>9</v>
      </c>
      <c r="S6" s="291">
        <f t="shared" si="0"/>
        <v>16</v>
      </c>
      <c r="T6" s="720"/>
    </row>
    <row r="7" spans="1:20" ht="12.75">
      <c r="A7" s="177"/>
      <c r="B7" s="178"/>
      <c r="C7" s="178"/>
      <c r="D7" s="179"/>
      <c r="E7" s="180"/>
      <c r="F7" s="181"/>
      <c r="G7" s="181"/>
      <c r="H7" s="182"/>
      <c r="I7" s="174" t="s">
        <v>43</v>
      </c>
      <c r="J7" s="175">
        <v>35</v>
      </c>
      <c r="K7" s="310">
        <v>231.92</v>
      </c>
      <c r="L7" s="310">
        <v>2.5454</v>
      </c>
      <c r="M7" s="310">
        <v>1.04</v>
      </c>
      <c r="N7" s="176">
        <f aca="true" t="shared" si="1" ref="N7:N40">J7*K7*L7*M7</f>
        <v>21487.9817152</v>
      </c>
      <c r="O7" s="598">
        <v>0</v>
      </c>
      <c r="P7" s="604">
        <f aca="true" t="shared" si="2" ref="P7:P43">K7*L7*O7*M7</f>
        <v>0</v>
      </c>
      <c r="Q7" s="609"/>
      <c r="R7" s="689">
        <v>9</v>
      </c>
      <c r="S7" s="291">
        <f t="shared" si="0"/>
        <v>9</v>
      </c>
      <c r="T7" s="720"/>
    </row>
    <row r="8" spans="1:20" ht="23.25" customHeight="1">
      <c r="A8" s="177"/>
      <c r="B8" s="178"/>
      <c r="C8" s="178"/>
      <c r="D8" s="179"/>
      <c r="E8" s="180"/>
      <c r="F8" s="181"/>
      <c r="G8" s="181"/>
      <c r="H8" s="182"/>
      <c r="I8" s="183" t="s">
        <v>44</v>
      </c>
      <c r="J8" s="175">
        <v>0</v>
      </c>
      <c r="K8" s="310">
        <v>231.92</v>
      </c>
      <c r="L8" s="310">
        <v>18.0359</v>
      </c>
      <c r="M8" s="310">
        <v>1.04</v>
      </c>
      <c r="N8" s="176">
        <f t="shared" si="1"/>
        <v>0</v>
      </c>
      <c r="O8" s="598">
        <v>0</v>
      </c>
      <c r="P8" s="604">
        <f t="shared" si="2"/>
        <v>0</v>
      </c>
      <c r="Q8" s="609"/>
      <c r="R8" s="689">
        <v>0</v>
      </c>
      <c r="S8" s="291">
        <f t="shared" si="0"/>
        <v>0</v>
      </c>
      <c r="T8" s="720"/>
    </row>
    <row r="9" spans="1:20" ht="12.75">
      <c r="A9" s="177"/>
      <c r="B9" s="178"/>
      <c r="C9" s="178"/>
      <c r="D9" s="179"/>
      <c r="E9" s="180"/>
      <c r="F9" s="181"/>
      <c r="G9" s="181"/>
      <c r="H9" s="182"/>
      <c r="I9" s="14" t="s">
        <v>363</v>
      </c>
      <c r="J9" s="742">
        <v>18729</v>
      </c>
      <c r="K9" s="310">
        <v>231.92</v>
      </c>
      <c r="L9" s="310">
        <v>0.5957</v>
      </c>
      <c r="M9" s="310">
        <v>1.04</v>
      </c>
      <c r="N9" s="176">
        <f t="shared" si="1"/>
        <v>2691000.20839104</v>
      </c>
      <c r="O9" s="598">
        <v>4796</v>
      </c>
      <c r="P9" s="604">
        <f t="shared" si="2"/>
        <v>689093.75831296</v>
      </c>
      <c r="Q9" s="609"/>
      <c r="R9" s="689">
        <v>7167</v>
      </c>
      <c r="S9" s="291">
        <f t="shared" si="0"/>
        <v>11963</v>
      </c>
      <c r="T9" s="720"/>
    </row>
    <row r="10" spans="1:20" ht="12.75">
      <c r="A10" s="177"/>
      <c r="B10" s="178"/>
      <c r="C10" s="178"/>
      <c r="D10" s="179"/>
      <c r="E10" s="180"/>
      <c r="F10" s="181"/>
      <c r="G10" s="181"/>
      <c r="H10" s="182"/>
      <c r="I10" s="174" t="s">
        <v>46</v>
      </c>
      <c r="J10" s="742">
        <v>40</v>
      </c>
      <c r="K10" s="310">
        <v>231.92</v>
      </c>
      <c r="L10" s="310">
        <v>2.5454</v>
      </c>
      <c r="M10" s="310">
        <v>1.04</v>
      </c>
      <c r="N10" s="176">
        <f t="shared" si="1"/>
        <v>24557.6933888</v>
      </c>
      <c r="O10" s="598">
        <v>0</v>
      </c>
      <c r="P10" s="604">
        <f t="shared" si="2"/>
        <v>0</v>
      </c>
      <c r="Q10" s="609"/>
      <c r="R10" s="689">
        <v>10</v>
      </c>
      <c r="S10" s="291">
        <f t="shared" si="0"/>
        <v>10</v>
      </c>
      <c r="T10" s="720"/>
    </row>
    <row r="11" spans="1:20" ht="12.75">
      <c r="A11" s="177"/>
      <c r="B11" s="178"/>
      <c r="C11" s="178"/>
      <c r="D11" s="179"/>
      <c r="E11" s="180"/>
      <c r="F11" s="181"/>
      <c r="G11" s="181"/>
      <c r="H11" s="182"/>
      <c r="I11" s="174" t="s">
        <v>47</v>
      </c>
      <c r="J11" s="742">
        <v>798</v>
      </c>
      <c r="K11" s="310">
        <v>231.92</v>
      </c>
      <c r="L11" s="310">
        <v>0.5957</v>
      </c>
      <c r="M11" s="310">
        <v>1.04</v>
      </c>
      <c r="N11" s="176">
        <f t="shared" si="1"/>
        <v>114657.38514048001</v>
      </c>
      <c r="O11" s="598">
        <v>21</v>
      </c>
      <c r="P11" s="604">
        <f t="shared" si="2"/>
        <v>3017.29960896</v>
      </c>
      <c r="Q11" s="609"/>
      <c r="R11" s="689">
        <v>153</v>
      </c>
      <c r="S11" s="291">
        <f t="shared" si="0"/>
        <v>174</v>
      </c>
      <c r="T11" s="720"/>
    </row>
    <row r="12" spans="1:20" ht="12.75">
      <c r="A12" s="177"/>
      <c r="B12" s="178"/>
      <c r="C12" s="178"/>
      <c r="D12" s="179"/>
      <c r="E12" s="180"/>
      <c r="F12" s="181"/>
      <c r="G12" s="181"/>
      <c r="H12" s="182"/>
      <c r="I12" s="174" t="s">
        <v>48</v>
      </c>
      <c r="J12" s="742">
        <v>223</v>
      </c>
      <c r="K12" s="310">
        <v>231.92</v>
      </c>
      <c r="L12" s="310">
        <v>0.5957</v>
      </c>
      <c r="M12" s="310">
        <v>1.04</v>
      </c>
      <c r="N12" s="176">
        <f t="shared" si="1"/>
        <v>32040.848228479997</v>
      </c>
      <c r="O12" s="598">
        <v>31</v>
      </c>
      <c r="P12" s="604">
        <f t="shared" si="2"/>
        <v>4454.10894656</v>
      </c>
      <c r="Q12" s="609"/>
      <c r="R12" s="689">
        <v>44</v>
      </c>
      <c r="S12" s="291">
        <f t="shared" si="0"/>
        <v>75</v>
      </c>
      <c r="T12" s="720"/>
    </row>
    <row r="13" spans="1:20" ht="12.75">
      <c r="A13" s="177"/>
      <c r="B13" s="178"/>
      <c r="C13" s="178"/>
      <c r="D13" s="179"/>
      <c r="E13" s="180"/>
      <c r="F13" s="181"/>
      <c r="G13" s="181"/>
      <c r="H13" s="182"/>
      <c r="I13" s="174" t="s">
        <v>49</v>
      </c>
      <c r="J13" s="742">
        <v>340</v>
      </c>
      <c r="K13" s="310">
        <v>231.92</v>
      </c>
      <c r="L13" s="310">
        <v>2.5454</v>
      </c>
      <c r="M13" s="310">
        <v>1.04</v>
      </c>
      <c r="N13" s="176">
        <f t="shared" si="1"/>
        <v>208740.3938048</v>
      </c>
      <c r="O13" s="598">
        <v>47</v>
      </c>
      <c r="P13" s="604">
        <f t="shared" si="2"/>
        <v>28855.28973184</v>
      </c>
      <c r="Q13" s="609"/>
      <c r="R13" s="689">
        <v>86</v>
      </c>
      <c r="S13" s="291">
        <f t="shared" si="0"/>
        <v>133</v>
      </c>
      <c r="T13" s="720"/>
    </row>
    <row r="14" spans="1:20" ht="12.75">
      <c r="A14" s="177"/>
      <c r="B14" s="178"/>
      <c r="C14" s="178"/>
      <c r="D14" s="179"/>
      <c r="E14" s="180"/>
      <c r="F14" s="181"/>
      <c r="G14" s="181"/>
      <c r="H14" s="182"/>
      <c r="I14" s="174" t="s">
        <v>61</v>
      </c>
      <c r="J14" s="742">
        <v>220</v>
      </c>
      <c r="K14" s="310">
        <v>231.92</v>
      </c>
      <c r="L14" s="310">
        <v>0.5957</v>
      </c>
      <c r="M14" s="310">
        <v>1.04</v>
      </c>
      <c r="N14" s="176">
        <f t="shared" si="1"/>
        <v>31609.805427199997</v>
      </c>
      <c r="O14" s="598">
        <v>31</v>
      </c>
      <c r="P14" s="604">
        <f t="shared" si="2"/>
        <v>4454.10894656</v>
      </c>
      <c r="Q14" s="609"/>
      <c r="R14" s="689">
        <v>21</v>
      </c>
      <c r="S14" s="291">
        <f t="shared" si="0"/>
        <v>52</v>
      </c>
      <c r="T14" s="720"/>
    </row>
    <row r="15" spans="1:20" ht="12.75">
      <c r="A15" s="177"/>
      <c r="B15" s="178"/>
      <c r="C15" s="178"/>
      <c r="D15" s="179"/>
      <c r="E15" s="180"/>
      <c r="F15" s="181"/>
      <c r="G15" s="181"/>
      <c r="H15" s="182"/>
      <c r="I15" s="174" t="s">
        <v>51</v>
      </c>
      <c r="J15" s="742">
        <v>200</v>
      </c>
      <c r="K15" s="310">
        <v>231.92</v>
      </c>
      <c r="L15" s="310">
        <v>0.5957</v>
      </c>
      <c r="M15" s="310">
        <v>1.04</v>
      </c>
      <c r="N15" s="176">
        <f t="shared" si="1"/>
        <v>28736.186752</v>
      </c>
      <c r="O15" s="598">
        <v>39</v>
      </c>
      <c r="P15" s="604">
        <f t="shared" si="2"/>
        <v>5603.55641664</v>
      </c>
      <c r="Q15" s="609"/>
      <c r="R15" s="689">
        <v>0</v>
      </c>
      <c r="S15" s="291">
        <f t="shared" si="0"/>
        <v>39</v>
      </c>
      <c r="T15" s="720"/>
    </row>
    <row r="16" spans="1:20" ht="12.75">
      <c r="A16" s="177"/>
      <c r="B16" s="178"/>
      <c r="C16" s="178"/>
      <c r="D16" s="179"/>
      <c r="E16" s="180"/>
      <c r="F16" s="181"/>
      <c r="G16" s="181"/>
      <c r="H16" s="182"/>
      <c r="I16" s="174" t="s">
        <v>162</v>
      </c>
      <c r="J16" s="175">
        <v>3500</v>
      </c>
      <c r="K16" s="310">
        <v>231.92</v>
      </c>
      <c r="L16" s="310">
        <v>1.1613</v>
      </c>
      <c r="M16" s="310">
        <v>1.04</v>
      </c>
      <c r="N16" s="176">
        <f t="shared" si="1"/>
        <v>980356.4534400001</v>
      </c>
      <c r="O16" s="598">
        <v>985</v>
      </c>
      <c r="P16" s="604">
        <f t="shared" si="2"/>
        <v>275900.3161824</v>
      </c>
      <c r="Q16" s="609"/>
      <c r="R16" s="689">
        <v>520</v>
      </c>
      <c r="S16" s="291">
        <f t="shared" si="0"/>
        <v>1505</v>
      </c>
      <c r="T16" s="720"/>
    </row>
    <row r="17" spans="1:20" ht="12.75">
      <c r="A17" s="177"/>
      <c r="B17" s="178"/>
      <c r="C17" s="178"/>
      <c r="D17" s="179"/>
      <c r="E17" s="180"/>
      <c r="F17" s="181"/>
      <c r="G17" s="181"/>
      <c r="H17" s="182">
        <v>14009</v>
      </c>
      <c r="I17" s="174" t="s">
        <v>52</v>
      </c>
      <c r="J17" s="175">
        <v>0</v>
      </c>
      <c r="K17" s="310">
        <v>231.92</v>
      </c>
      <c r="L17" s="310">
        <v>0.5957</v>
      </c>
      <c r="M17" s="310">
        <v>1.04</v>
      </c>
      <c r="N17" s="176">
        <f t="shared" si="1"/>
        <v>0</v>
      </c>
      <c r="O17" s="598">
        <v>0</v>
      </c>
      <c r="P17" s="604">
        <f t="shared" si="2"/>
        <v>0</v>
      </c>
      <c r="Q17" s="609"/>
      <c r="R17" s="689">
        <v>0</v>
      </c>
      <c r="S17" s="291">
        <f t="shared" si="0"/>
        <v>0</v>
      </c>
      <c r="T17" s="720"/>
    </row>
    <row r="18" spans="1:20" ht="34.5" customHeight="1">
      <c r="A18" s="177"/>
      <c r="B18" s="178"/>
      <c r="C18" s="178"/>
      <c r="D18" s="179"/>
      <c r="E18" s="180"/>
      <c r="F18" s="181"/>
      <c r="G18" s="181"/>
      <c r="H18" s="182"/>
      <c r="I18" s="183" t="s">
        <v>53</v>
      </c>
      <c r="J18" s="175">
        <v>0</v>
      </c>
      <c r="K18" s="310">
        <v>231.92</v>
      </c>
      <c r="L18" s="310">
        <v>2.5524</v>
      </c>
      <c r="M18" s="310">
        <v>1.04</v>
      </c>
      <c r="N18" s="176">
        <f t="shared" si="1"/>
        <v>0</v>
      </c>
      <c r="O18" s="598">
        <v>0</v>
      </c>
      <c r="P18" s="604">
        <f t="shared" si="2"/>
        <v>0</v>
      </c>
      <c r="Q18" s="609"/>
      <c r="R18" s="689">
        <v>0</v>
      </c>
      <c r="S18" s="291">
        <f t="shared" si="0"/>
        <v>0</v>
      </c>
      <c r="T18" s="720"/>
    </row>
    <row r="19" spans="1:20" ht="19.5" customHeight="1">
      <c r="A19" s="177"/>
      <c r="B19" s="178"/>
      <c r="C19" s="178"/>
      <c r="D19" s="179"/>
      <c r="E19" s="180"/>
      <c r="F19" s="181"/>
      <c r="G19" s="181"/>
      <c r="H19" s="182"/>
      <c r="I19" s="183" t="s">
        <v>54</v>
      </c>
      <c r="J19" s="175">
        <f>J20+J21+J22</f>
        <v>0</v>
      </c>
      <c r="K19" s="310">
        <v>231.92</v>
      </c>
      <c r="L19" s="310">
        <v>0.5957</v>
      </c>
      <c r="M19" s="310">
        <v>1.04</v>
      </c>
      <c r="N19" s="176">
        <f t="shared" si="1"/>
        <v>0</v>
      </c>
      <c r="O19" s="598">
        <v>0</v>
      </c>
      <c r="P19" s="604">
        <f t="shared" si="2"/>
        <v>0</v>
      </c>
      <c r="Q19" s="609"/>
      <c r="R19" s="689">
        <v>0</v>
      </c>
      <c r="S19" s="291">
        <f t="shared" si="0"/>
        <v>0</v>
      </c>
      <c r="T19" s="720"/>
    </row>
    <row r="20" spans="1:20" ht="12.75">
      <c r="A20" s="177"/>
      <c r="B20" s="178"/>
      <c r="C20" s="178"/>
      <c r="D20" s="179"/>
      <c r="E20" s="180"/>
      <c r="F20" s="181"/>
      <c r="G20" s="181"/>
      <c r="H20" s="182"/>
      <c r="I20" s="184" t="s">
        <v>179</v>
      </c>
      <c r="J20" s="185">
        <v>0</v>
      </c>
      <c r="K20" s="310">
        <v>231.92</v>
      </c>
      <c r="L20" s="310">
        <v>0.5957</v>
      </c>
      <c r="M20" s="310">
        <v>1.04</v>
      </c>
      <c r="N20" s="176">
        <f t="shared" si="1"/>
        <v>0</v>
      </c>
      <c r="O20" s="598">
        <v>0</v>
      </c>
      <c r="P20" s="604">
        <f t="shared" si="2"/>
        <v>0</v>
      </c>
      <c r="Q20" s="609"/>
      <c r="R20" s="689">
        <v>0</v>
      </c>
      <c r="S20" s="291">
        <f t="shared" si="0"/>
        <v>0</v>
      </c>
      <c r="T20" s="720"/>
    </row>
    <row r="21" spans="1:20" ht="12.75">
      <c r="A21" s="177"/>
      <c r="B21" s="178"/>
      <c r="C21" s="178"/>
      <c r="D21" s="179"/>
      <c r="E21" s="180"/>
      <c r="F21" s="181"/>
      <c r="G21" s="181"/>
      <c r="H21" s="182"/>
      <c r="I21" s="184" t="s">
        <v>180</v>
      </c>
      <c r="J21" s="185">
        <v>0</v>
      </c>
      <c r="K21" s="310">
        <v>231.92</v>
      </c>
      <c r="L21" s="310">
        <v>0.5957</v>
      </c>
      <c r="M21" s="310">
        <v>1.04</v>
      </c>
      <c r="N21" s="176">
        <f t="shared" si="1"/>
        <v>0</v>
      </c>
      <c r="O21" s="598">
        <v>0</v>
      </c>
      <c r="P21" s="604">
        <f t="shared" si="2"/>
        <v>0</v>
      </c>
      <c r="Q21" s="609"/>
      <c r="R21" s="689">
        <v>0</v>
      </c>
      <c r="S21" s="291">
        <f t="shared" si="0"/>
        <v>0</v>
      </c>
      <c r="T21" s="720"/>
    </row>
    <row r="22" spans="1:20" ht="12.75">
      <c r="A22" s="177"/>
      <c r="B22" s="178"/>
      <c r="C22" s="178"/>
      <c r="D22" s="179"/>
      <c r="E22" s="180"/>
      <c r="F22" s="181"/>
      <c r="G22" s="181"/>
      <c r="H22" s="182"/>
      <c r="I22" s="184" t="s">
        <v>181</v>
      </c>
      <c r="J22" s="185">
        <v>0</v>
      </c>
      <c r="K22" s="310">
        <v>231.92</v>
      </c>
      <c r="L22" s="310">
        <v>0.5957</v>
      </c>
      <c r="M22" s="310">
        <v>1.04</v>
      </c>
      <c r="N22" s="176">
        <f t="shared" si="1"/>
        <v>0</v>
      </c>
      <c r="O22" s="598">
        <v>0</v>
      </c>
      <c r="P22" s="604">
        <f t="shared" si="2"/>
        <v>0</v>
      </c>
      <c r="Q22" s="609"/>
      <c r="R22" s="689">
        <v>0</v>
      </c>
      <c r="S22" s="291">
        <f t="shared" si="0"/>
        <v>0</v>
      </c>
      <c r="T22" s="720"/>
    </row>
    <row r="23" spans="1:20" ht="12.75">
      <c r="A23" s="177"/>
      <c r="B23" s="178"/>
      <c r="C23" s="178"/>
      <c r="D23" s="179"/>
      <c r="E23" s="180"/>
      <c r="F23" s="181"/>
      <c r="G23" s="181"/>
      <c r="H23" s="182"/>
      <c r="I23" s="183" t="s">
        <v>121</v>
      </c>
      <c r="J23" s="175">
        <v>0</v>
      </c>
      <c r="K23" s="310">
        <v>231.92</v>
      </c>
      <c r="L23" s="310">
        <v>1</v>
      </c>
      <c r="M23" s="310">
        <v>1.04</v>
      </c>
      <c r="N23" s="176">
        <f t="shared" si="1"/>
        <v>0</v>
      </c>
      <c r="O23" s="598">
        <v>0</v>
      </c>
      <c r="P23" s="604">
        <f t="shared" si="2"/>
        <v>0</v>
      </c>
      <c r="Q23" s="609"/>
      <c r="R23" s="689">
        <v>0</v>
      </c>
      <c r="S23" s="291">
        <f t="shared" si="0"/>
        <v>0</v>
      </c>
      <c r="T23" s="720"/>
    </row>
    <row r="24" spans="1:20" ht="12.75">
      <c r="A24" s="177"/>
      <c r="B24" s="178"/>
      <c r="C24" s="178"/>
      <c r="D24" s="179"/>
      <c r="E24" s="180"/>
      <c r="F24" s="181"/>
      <c r="G24" s="181"/>
      <c r="H24" s="182"/>
      <c r="I24" s="174" t="s">
        <v>55</v>
      </c>
      <c r="J24" s="175">
        <v>1122</v>
      </c>
      <c r="K24" s="310">
        <v>231.92</v>
      </c>
      <c r="L24" s="310">
        <v>2.5454</v>
      </c>
      <c r="M24" s="310">
        <v>1.04</v>
      </c>
      <c r="N24" s="176">
        <f t="shared" si="1"/>
        <v>688843.29955584</v>
      </c>
      <c r="O24" s="598">
        <v>290</v>
      </c>
      <c r="P24" s="604">
        <f t="shared" si="2"/>
        <v>178043.2770688</v>
      </c>
      <c r="Q24" s="609"/>
      <c r="R24" s="689">
        <v>149</v>
      </c>
      <c r="S24" s="291">
        <f t="shared" si="0"/>
        <v>439</v>
      </c>
      <c r="T24" s="720"/>
    </row>
    <row r="25" spans="1:20" ht="12.75">
      <c r="A25" s="177"/>
      <c r="B25" s="178"/>
      <c r="C25" s="178"/>
      <c r="D25" s="179"/>
      <c r="E25" s="180"/>
      <c r="F25" s="181"/>
      <c r="G25" s="181"/>
      <c r="H25" s="182"/>
      <c r="I25" s="174" t="s">
        <v>56</v>
      </c>
      <c r="J25" s="175">
        <v>160</v>
      </c>
      <c r="K25" s="310">
        <v>231.92</v>
      </c>
      <c r="L25" s="310">
        <v>2.5454</v>
      </c>
      <c r="M25" s="310">
        <v>1.04</v>
      </c>
      <c r="N25" s="176">
        <f t="shared" si="1"/>
        <v>98230.7735552</v>
      </c>
      <c r="O25" s="598">
        <v>34</v>
      </c>
      <c r="P25" s="604">
        <f t="shared" si="2"/>
        <v>20874.03938048</v>
      </c>
      <c r="Q25" s="609"/>
      <c r="R25" s="689">
        <v>6</v>
      </c>
      <c r="S25" s="291">
        <f t="shared" si="0"/>
        <v>40</v>
      </c>
      <c r="T25" s="720"/>
    </row>
    <row r="26" spans="1:20" ht="12.75">
      <c r="A26" s="177"/>
      <c r="B26" s="178"/>
      <c r="C26" s="178"/>
      <c r="D26" s="179"/>
      <c r="E26" s="180"/>
      <c r="F26" s="181"/>
      <c r="G26" s="181"/>
      <c r="H26" s="182"/>
      <c r="I26" s="14" t="s">
        <v>327</v>
      </c>
      <c r="J26" s="175">
        <v>1837</v>
      </c>
      <c r="K26" s="310">
        <v>231.92</v>
      </c>
      <c r="L26" s="310">
        <v>0.5957</v>
      </c>
      <c r="M26" s="310">
        <v>1.04</v>
      </c>
      <c r="N26" s="176">
        <f t="shared" si="1"/>
        <v>263941.87531712</v>
      </c>
      <c r="O26" s="598">
        <v>555</v>
      </c>
      <c r="P26" s="604">
        <f t="shared" si="2"/>
        <v>79742.9182368</v>
      </c>
      <c r="Q26" s="609"/>
      <c r="R26" s="689">
        <v>756</v>
      </c>
      <c r="S26" s="291">
        <f t="shared" si="0"/>
        <v>1311</v>
      </c>
      <c r="T26" s="720"/>
    </row>
    <row r="27" spans="1:20" ht="12.75">
      <c r="A27" s="177"/>
      <c r="B27" s="178"/>
      <c r="C27" s="178"/>
      <c r="D27" s="179"/>
      <c r="E27" s="180"/>
      <c r="F27" s="181"/>
      <c r="G27" s="181"/>
      <c r="H27" s="182"/>
      <c r="I27" s="174"/>
      <c r="J27" s="175">
        <v>0</v>
      </c>
      <c r="K27" s="310">
        <v>231.92</v>
      </c>
      <c r="L27" s="310">
        <v>0.5957</v>
      </c>
      <c r="M27" s="310">
        <v>1.04</v>
      </c>
      <c r="N27" s="176">
        <f t="shared" si="1"/>
        <v>0</v>
      </c>
      <c r="O27" s="598">
        <v>0</v>
      </c>
      <c r="P27" s="604">
        <f t="shared" si="2"/>
        <v>0</v>
      </c>
      <c r="Q27" s="609"/>
      <c r="R27" s="689">
        <v>0</v>
      </c>
      <c r="S27" s="291">
        <f t="shared" si="0"/>
        <v>0</v>
      </c>
      <c r="T27" s="720"/>
    </row>
    <row r="28" spans="1:20" ht="12.75">
      <c r="A28" s="177"/>
      <c r="B28" s="178"/>
      <c r="C28" s="178"/>
      <c r="D28" s="179"/>
      <c r="E28" s="180"/>
      <c r="F28" s="181"/>
      <c r="G28" s="181"/>
      <c r="H28" s="182"/>
      <c r="I28" s="174"/>
      <c r="J28" s="175">
        <v>0</v>
      </c>
      <c r="K28" s="310">
        <v>231.92</v>
      </c>
      <c r="L28" s="310">
        <v>0.5957</v>
      </c>
      <c r="M28" s="310">
        <v>1.04</v>
      </c>
      <c r="N28" s="176">
        <f t="shared" si="1"/>
        <v>0</v>
      </c>
      <c r="O28" s="598">
        <v>0</v>
      </c>
      <c r="P28" s="604">
        <f t="shared" si="2"/>
        <v>0</v>
      </c>
      <c r="Q28" s="609"/>
      <c r="R28" s="689">
        <v>0</v>
      </c>
      <c r="S28" s="291">
        <f t="shared" si="0"/>
        <v>0</v>
      </c>
      <c r="T28" s="720"/>
    </row>
    <row r="29" spans="1:20" ht="12.75">
      <c r="A29" s="177"/>
      <c r="B29" s="178"/>
      <c r="C29" s="178"/>
      <c r="D29" s="179"/>
      <c r="E29" s="180"/>
      <c r="F29" s="181"/>
      <c r="G29" s="181"/>
      <c r="H29" s="182"/>
      <c r="I29" s="174" t="s">
        <v>60</v>
      </c>
      <c r="J29" s="175">
        <v>432</v>
      </c>
      <c r="K29" s="310">
        <v>231.92</v>
      </c>
      <c r="L29" s="310">
        <v>1.7275</v>
      </c>
      <c r="M29" s="310">
        <v>1.04</v>
      </c>
      <c r="N29" s="176">
        <f t="shared" si="1"/>
        <v>180000.347904</v>
      </c>
      <c r="O29" s="598">
        <v>36</v>
      </c>
      <c r="P29" s="604">
        <f t="shared" si="2"/>
        <v>15000.028992</v>
      </c>
      <c r="Q29" s="609"/>
      <c r="R29" s="689">
        <v>109</v>
      </c>
      <c r="S29" s="291">
        <f t="shared" si="0"/>
        <v>145</v>
      </c>
      <c r="T29" s="720"/>
    </row>
    <row r="30" spans="1:20" ht="12.75">
      <c r="A30" s="177"/>
      <c r="B30" s="178"/>
      <c r="C30" s="178"/>
      <c r="D30" s="179"/>
      <c r="E30" s="180"/>
      <c r="F30" s="181"/>
      <c r="G30" s="181"/>
      <c r="H30" s="182"/>
      <c r="I30" s="174" t="s">
        <v>50</v>
      </c>
      <c r="J30" s="175">
        <v>400</v>
      </c>
      <c r="K30" s="310">
        <v>231.92</v>
      </c>
      <c r="L30" s="310">
        <v>1.7275</v>
      </c>
      <c r="M30" s="310">
        <v>1.04</v>
      </c>
      <c r="N30" s="176">
        <f t="shared" si="1"/>
        <v>166666.98880000002</v>
      </c>
      <c r="O30" s="598">
        <v>10</v>
      </c>
      <c r="P30" s="604">
        <f t="shared" si="2"/>
        <v>4166.67472</v>
      </c>
      <c r="Q30" s="609"/>
      <c r="R30" s="689">
        <v>166</v>
      </c>
      <c r="S30" s="291">
        <f t="shared" si="0"/>
        <v>176</v>
      </c>
      <c r="T30" s="720"/>
    </row>
    <row r="31" spans="1:20" ht="12.75">
      <c r="A31" s="177"/>
      <c r="B31" s="178"/>
      <c r="C31" s="178"/>
      <c r="D31" s="179"/>
      <c r="E31" s="180"/>
      <c r="F31" s="181"/>
      <c r="G31" s="181"/>
      <c r="H31" s="182"/>
      <c r="I31" s="174" t="s">
        <v>62</v>
      </c>
      <c r="J31" s="175">
        <v>300</v>
      </c>
      <c r="K31" s="310">
        <v>231.92</v>
      </c>
      <c r="L31" s="310">
        <v>1.7275</v>
      </c>
      <c r="M31" s="310">
        <v>1.04</v>
      </c>
      <c r="N31" s="176">
        <f t="shared" si="1"/>
        <v>125000.24160000001</v>
      </c>
      <c r="O31" s="598">
        <v>0</v>
      </c>
      <c r="P31" s="604">
        <f t="shared" si="2"/>
        <v>0</v>
      </c>
      <c r="Q31" s="609"/>
      <c r="R31" s="689">
        <v>30</v>
      </c>
      <c r="S31" s="291">
        <f t="shared" si="0"/>
        <v>30</v>
      </c>
      <c r="T31" s="720"/>
    </row>
    <row r="32" spans="1:20" ht="12.75">
      <c r="A32" s="177"/>
      <c r="B32" s="178"/>
      <c r="C32" s="178"/>
      <c r="D32" s="179"/>
      <c r="E32" s="180"/>
      <c r="F32" s="181"/>
      <c r="G32" s="181"/>
      <c r="H32" s="182"/>
      <c r="I32" s="174" t="s">
        <v>63</v>
      </c>
      <c r="J32" s="175">
        <v>18</v>
      </c>
      <c r="K32" s="310">
        <v>231.92</v>
      </c>
      <c r="L32" s="310">
        <v>1.7275</v>
      </c>
      <c r="M32" s="310">
        <v>1.04</v>
      </c>
      <c r="N32" s="176">
        <f t="shared" si="1"/>
        <v>7500.014496</v>
      </c>
      <c r="O32" s="598">
        <v>0</v>
      </c>
      <c r="P32" s="604">
        <f t="shared" si="2"/>
        <v>0</v>
      </c>
      <c r="Q32" s="609"/>
      <c r="R32" s="689">
        <v>4</v>
      </c>
      <c r="S32" s="291">
        <f t="shared" si="0"/>
        <v>4</v>
      </c>
      <c r="T32" s="720"/>
    </row>
    <row r="33" spans="1:20" ht="17.25">
      <c r="A33" s="177"/>
      <c r="B33" s="178"/>
      <c r="C33" s="178"/>
      <c r="D33" s="179"/>
      <c r="E33" s="180"/>
      <c r="F33" s="181"/>
      <c r="G33" s="181"/>
      <c r="H33" s="182"/>
      <c r="I33" s="15" t="s">
        <v>346</v>
      </c>
      <c r="J33" s="175">
        <v>50</v>
      </c>
      <c r="K33" s="310">
        <v>231.92</v>
      </c>
      <c r="L33" s="372">
        <v>1</v>
      </c>
      <c r="M33" s="310">
        <v>1.04</v>
      </c>
      <c r="N33" s="176">
        <f t="shared" si="1"/>
        <v>12059.84</v>
      </c>
      <c r="O33" s="598">
        <v>0</v>
      </c>
      <c r="P33" s="604">
        <f t="shared" si="2"/>
        <v>0</v>
      </c>
      <c r="Q33" s="609"/>
      <c r="R33" s="689">
        <v>28</v>
      </c>
      <c r="S33" s="291">
        <f t="shared" si="0"/>
        <v>28</v>
      </c>
      <c r="T33" s="720"/>
    </row>
    <row r="34" spans="1:20" ht="12.75">
      <c r="A34" s="177"/>
      <c r="B34" s="178"/>
      <c r="C34" s="178"/>
      <c r="D34" s="179"/>
      <c r="E34" s="180"/>
      <c r="F34" s="181"/>
      <c r="G34" s="181"/>
      <c r="H34" s="182"/>
      <c r="I34" s="174"/>
      <c r="J34" s="175">
        <v>0</v>
      </c>
      <c r="K34" s="310">
        <v>231.92</v>
      </c>
      <c r="L34" s="372">
        <v>1</v>
      </c>
      <c r="M34" s="310">
        <v>1.04</v>
      </c>
      <c r="N34" s="176">
        <f t="shared" si="1"/>
        <v>0</v>
      </c>
      <c r="O34" s="598">
        <v>0</v>
      </c>
      <c r="P34" s="604">
        <f t="shared" si="2"/>
        <v>0</v>
      </c>
      <c r="Q34" s="609"/>
      <c r="R34" s="689">
        <v>0</v>
      </c>
      <c r="S34" s="291">
        <f t="shared" si="0"/>
        <v>0</v>
      </c>
      <c r="T34" s="720"/>
    </row>
    <row r="35" spans="1:20" ht="23.25" customHeight="1">
      <c r="A35" s="177"/>
      <c r="B35" s="178"/>
      <c r="C35" s="178"/>
      <c r="D35" s="179"/>
      <c r="E35" s="180"/>
      <c r="F35" s="181"/>
      <c r="G35" s="181"/>
      <c r="H35" s="182"/>
      <c r="I35" s="15" t="s">
        <v>347</v>
      </c>
      <c r="J35" s="175">
        <v>100</v>
      </c>
      <c r="K35" s="310">
        <v>231.92</v>
      </c>
      <c r="L35" s="372">
        <v>1</v>
      </c>
      <c r="M35" s="310">
        <v>1.04</v>
      </c>
      <c r="N35" s="176">
        <f t="shared" si="1"/>
        <v>24119.68</v>
      </c>
      <c r="O35" s="598">
        <v>0</v>
      </c>
      <c r="P35" s="604">
        <f t="shared" si="2"/>
        <v>0</v>
      </c>
      <c r="Q35" s="609"/>
      <c r="R35" s="689">
        <v>85</v>
      </c>
      <c r="S35" s="291">
        <f t="shared" si="0"/>
        <v>85</v>
      </c>
      <c r="T35" s="720"/>
    </row>
    <row r="36" spans="1:20" ht="12.75">
      <c r="A36" s="177"/>
      <c r="B36" s="178"/>
      <c r="C36" s="178"/>
      <c r="D36" s="179"/>
      <c r="E36" s="180"/>
      <c r="F36" s="181"/>
      <c r="G36" s="181"/>
      <c r="H36" s="182"/>
      <c r="I36" s="174"/>
      <c r="J36" s="175">
        <v>0</v>
      </c>
      <c r="K36" s="310">
        <v>231.92</v>
      </c>
      <c r="L36" s="372">
        <v>1</v>
      </c>
      <c r="M36" s="310">
        <v>1.04</v>
      </c>
      <c r="N36" s="176">
        <f t="shared" si="1"/>
        <v>0</v>
      </c>
      <c r="O36" s="598">
        <v>0</v>
      </c>
      <c r="P36" s="604">
        <f t="shared" si="2"/>
        <v>0</v>
      </c>
      <c r="Q36" s="609"/>
      <c r="R36" s="689">
        <v>0</v>
      </c>
      <c r="S36" s="291">
        <f t="shared" si="0"/>
        <v>0</v>
      </c>
      <c r="T36" s="720"/>
    </row>
    <row r="37" spans="1:20" ht="12.75">
      <c r="A37" s="177"/>
      <c r="B37" s="178"/>
      <c r="C37" s="178"/>
      <c r="D37" s="179"/>
      <c r="E37" s="180"/>
      <c r="F37" s="181"/>
      <c r="G37" s="181"/>
      <c r="H37" s="182"/>
      <c r="I37" s="174"/>
      <c r="J37" s="175">
        <v>0</v>
      </c>
      <c r="K37" s="310">
        <v>231.92</v>
      </c>
      <c r="L37" s="372">
        <v>1</v>
      </c>
      <c r="M37" s="310">
        <v>1.04</v>
      </c>
      <c r="N37" s="176">
        <f t="shared" si="1"/>
        <v>0</v>
      </c>
      <c r="O37" s="598">
        <v>0</v>
      </c>
      <c r="P37" s="604">
        <f t="shared" si="2"/>
        <v>0</v>
      </c>
      <c r="Q37" s="609"/>
      <c r="R37" s="689">
        <v>0</v>
      </c>
      <c r="S37" s="291">
        <f t="shared" si="0"/>
        <v>0</v>
      </c>
      <c r="T37" s="720"/>
    </row>
    <row r="38" spans="1:20" ht="12.75">
      <c r="A38" s="177"/>
      <c r="B38" s="178"/>
      <c r="C38" s="178"/>
      <c r="D38" s="179"/>
      <c r="E38" s="180"/>
      <c r="F38" s="181"/>
      <c r="G38" s="181"/>
      <c r="H38" s="182"/>
      <c r="I38" s="14" t="s">
        <v>350</v>
      </c>
      <c r="J38" s="175">
        <v>25</v>
      </c>
      <c r="K38" s="310">
        <v>231.92</v>
      </c>
      <c r="L38" s="372">
        <v>1</v>
      </c>
      <c r="M38" s="310">
        <v>1.04</v>
      </c>
      <c r="N38" s="176">
        <f t="shared" si="1"/>
        <v>6029.92</v>
      </c>
      <c r="O38" s="598">
        <v>0</v>
      </c>
      <c r="P38" s="604">
        <f t="shared" si="2"/>
        <v>0</v>
      </c>
      <c r="Q38" s="609"/>
      <c r="R38" s="689">
        <v>17</v>
      </c>
      <c r="S38" s="291">
        <f t="shared" si="0"/>
        <v>17</v>
      </c>
      <c r="T38" s="720"/>
    </row>
    <row r="39" spans="1:20" ht="12.75">
      <c r="A39" s="177"/>
      <c r="B39" s="178"/>
      <c r="C39" s="178"/>
      <c r="D39" s="179"/>
      <c r="E39" s="180"/>
      <c r="F39" s="181"/>
      <c r="G39" s="181"/>
      <c r="H39" s="182"/>
      <c r="I39" s="174"/>
      <c r="J39" s="175">
        <v>0</v>
      </c>
      <c r="K39" s="310">
        <v>231.92</v>
      </c>
      <c r="L39" s="372">
        <v>1</v>
      </c>
      <c r="M39" s="310">
        <v>1.04</v>
      </c>
      <c r="N39" s="176">
        <f t="shared" si="1"/>
        <v>0</v>
      </c>
      <c r="O39" s="598">
        <v>0</v>
      </c>
      <c r="P39" s="604">
        <f t="shared" si="2"/>
        <v>0</v>
      </c>
      <c r="Q39" s="609"/>
      <c r="R39" s="689">
        <v>0</v>
      </c>
      <c r="S39" s="291">
        <f t="shared" si="0"/>
        <v>0</v>
      </c>
      <c r="T39" s="720"/>
    </row>
    <row r="40" spans="1:20" ht="12.75">
      <c r="A40" s="177"/>
      <c r="B40" s="178"/>
      <c r="C40" s="178"/>
      <c r="D40" s="179"/>
      <c r="E40" s="180"/>
      <c r="F40" s="181"/>
      <c r="G40" s="181"/>
      <c r="H40" s="182"/>
      <c r="I40" s="14" t="s">
        <v>296</v>
      </c>
      <c r="J40" s="175">
        <v>2857</v>
      </c>
      <c r="K40" s="310">
        <v>231.92</v>
      </c>
      <c r="L40" s="310">
        <v>0.5321</v>
      </c>
      <c r="M40" s="310">
        <v>1.04</v>
      </c>
      <c r="N40" s="176">
        <f t="shared" si="1"/>
        <v>366669.71496896</v>
      </c>
      <c r="O40" s="598">
        <v>121</v>
      </c>
      <c r="P40" s="604">
        <f t="shared" si="2"/>
        <v>15529.238890879999</v>
      </c>
      <c r="Q40" s="609"/>
      <c r="R40" s="689">
        <v>793</v>
      </c>
      <c r="S40" s="291">
        <f t="shared" si="0"/>
        <v>914</v>
      </c>
      <c r="T40" s="720"/>
    </row>
    <row r="41" spans="1:20" ht="12.75">
      <c r="A41" s="177"/>
      <c r="B41" s="178"/>
      <c r="C41" s="178"/>
      <c r="D41" s="179"/>
      <c r="E41" s="180"/>
      <c r="F41" s="181"/>
      <c r="G41" s="181"/>
      <c r="H41" s="182"/>
      <c r="I41" s="174"/>
      <c r="J41" s="175">
        <v>0</v>
      </c>
      <c r="K41" s="310">
        <v>231.92</v>
      </c>
      <c r="L41" s="310">
        <v>0.5321</v>
      </c>
      <c r="M41" s="310"/>
      <c r="N41" s="176">
        <f>J41*K41*L41</f>
        <v>0</v>
      </c>
      <c r="O41" s="598">
        <v>0</v>
      </c>
      <c r="P41" s="604">
        <f t="shared" si="2"/>
        <v>0</v>
      </c>
      <c r="Q41" s="609"/>
      <c r="R41" s="689">
        <v>0</v>
      </c>
      <c r="S41" s="291">
        <f t="shared" si="0"/>
        <v>0</v>
      </c>
      <c r="T41" s="720"/>
    </row>
    <row r="42" spans="1:20" ht="12.75">
      <c r="A42" s="186"/>
      <c r="B42" s="187"/>
      <c r="C42" s="187"/>
      <c r="D42" s="188"/>
      <c r="E42" s="189"/>
      <c r="F42" s="190"/>
      <c r="G42" s="190"/>
      <c r="H42" s="191"/>
      <c r="I42" s="174"/>
      <c r="J42" s="175">
        <v>0</v>
      </c>
      <c r="K42" s="310">
        <v>231.92</v>
      </c>
      <c r="L42" s="310">
        <v>0.5321</v>
      </c>
      <c r="M42" s="310"/>
      <c r="N42" s="176">
        <f>J42*K42*L42</f>
        <v>0</v>
      </c>
      <c r="O42" s="598">
        <v>0</v>
      </c>
      <c r="P42" s="604">
        <f t="shared" si="2"/>
        <v>0</v>
      </c>
      <c r="Q42" s="609"/>
      <c r="R42" s="689">
        <v>0</v>
      </c>
      <c r="S42" s="291">
        <f t="shared" si="0"/>
        <v>0</v>
      </c>
      <c r="T42" s="720"/>
    </row>
    <row r="43" spans="1:20" ht="13.5" thickBot="1">
      <c r="A43" s="192"/>
      <c r="B43" s="193"/>
      <c r="C43" s="193"/>
      <c r="D43" s="194"/>
      <c r="E43" s="195"/>
      <c r="F43" s="196"/>
      <c r="G43" s="196"/>
      <c r="H43" s="197"/>
      <c r="I43" s="174"/>
      <c r="J43" s="175">
        <v>0</v>
      </c>
      <c r="K43" s="310">
        <v>231.92</v>
      </c>
      <c r="L43" s="310">
        <v>0.5321</v>
      </c>
      <c r="M43" s="310"/>
      <c r="N43" s="176">
        <f>J43*K43*L43</f>
        <v>0</v>
      </c>
      <c r="O43" s="598">
        <v>0</v>
      </c>
      <c r="P43" s="604">
        <f t="shared" si="2"/>
        <v>0</v>
      </c>
      <c r="Q43" s="609"/>
      <c r="R43" s="689">
        <v>0</v>
      </c>
      <c r="S43" s="291">
        <f t="shared" si="0"/>
        <v>0</v>
      </c>
      <c r="T43" s="720"/>
    </row>
    <row r="44" spans="1:20" ht="126.75">
      <c r="A44" s="73" t="s">
        <v>0</v>
      </c>
      <c r="B44" s="74" t="s">
        <v>4</v>
      </c>
      <c r="C44" s="112" t="s">
        <v>173</v>
      </c>
      <c r="D44" s="406" t="s">
        <v>6</v>
      </c>
      <c r="E44" s="354" t="s">
        <v>169</v>
      </c>
      <c r="F44" s="405" t="s">
        <v>244</v>
      </c>
      <c r="G44" s="406" t="s">
        <v>286</v>
      </c>
      <c r="H44" s="404" t="s">
        <v>245</v>
      </c>
      <c r="I44" s="13"/>
      <c r="J44" s="29">
        <f>J45+J46+J47+J48+J49+J50+J51+J52+J53+J54+J55+J56+J57+J58+J59+J60+J61+J62+J64+J66+J67+J68+J69+J70+J71+J72+J74+J75+J76+J77+J78+J79+J80+J81+J82+J83+J84+J85+J86+J87+J88+J89+J90+J91+J92+J93+J94+J95+J96+J97+J98+J73+J65+J63</f>
        <v>3500</v>
      </c>
      <c r="K44" s="13"/>
      <c r="L44" s="335"/>
      <c r="M44" s="335"/>
      <c r="N44" s="41">
        <f>N45+N46+N47+N48+N49+N50+N51+N52+N53+N54+N55+N56+N57+N58+N59+N60+N61+N62+N64+N66+N67+N68+N69+N70+N71+N72+N74+N75+N76+N77+N78+N79+N80+N81+N82+N83+N84+N85+N86+N87+N88+N89+N90+N91+N92+N93+N94+N95+N96+N97+N98+N73+N65+N63</f>
        <v>3038414.26616</v>
      </c>
      <c r="O44" s="254">
        <f>O45+O46+O47+O48+O49+O50+O51+O52+O53+O54+O55+O56+O57+O58+O59+O60+O61+O62+O64+O66+O67+O68+O69+O70+O71+O72+O74+O75+O76+O77+O78+O79+O80+O81+O82+O83+O84+O85+O86+O87+O88+O89+O90+O91+O92+O93+O94+O95+O96+O97+O98+O73+O65+O63</f>
        <v>985</v>
      </c>
      <c r="P44" s="38">
        <f>P45+P46+P47+P48+P49+P50+P51+P52+P53+P54+P55+P56+P57+P58+P59+P60+P61+P62+P64+P66+P67+P68+P69+P70+P71+P72+P74+P75+P76+P77+P78+P79+P80+P81+P82+P83+P84+P85+P86+P87+P88+P89+P90+P91+P92+P93+P94+P95+P96+P97+P98+P73+P65+P63</f>
        <v>855096.5863336001</v>
      </c>
      <c r="Q44" s="614">
        <f>O44*100/J44</f>
        <v>28.142857142857142</v>
      </c>
      <c r="R44" s="697">
        <f>R45+R46+R47+R48+R49+R50+R51+R52+R53+R54+R55+R56+R57+R58+R59+R60+R61+R62+R64+R66+R67+R68+R69+R70+R71+R72+R74+R75+R76+R77+R78+R79+R80+R81+R82+R83+R84+R85+R86+R87+R88+R89+R90+R91+R92+R93+R94+R95+R96+R97+R98+R73+R65+R63</f>
        <v>520</v>
      </c>
      <c r="S44" s="692">
        <f t="shared" si="0"/>
        <v>1505</v>
      </c>
      <c r="T44" s="711">
        <f>S44*100/J44</f>
        <v>43</v>
      </c>
    </row>
    <row r="45" spans="1:20" ht="12.75">
      <c r="A45" s="50"/>
      <c r="B45" s="51"/>
      <c r="C45" s="51"/>
      <c r="D45" s="52"/>
      <c r="E45" s="84"/>
      <c r="F45" s="54"/>
      <c r="G45" s="85"/>
      <c r="H45" s="55"/>
      <c r="I45" s="14" t="s">
        <v>78</v>
      </c>
      <c r="J45" s="21">
        <v>0</v>
      </c>
      <c r="K45" s="21">
        <v>230</v>
      </c>
      <c r="L45" s="21"/>
      <c r="M45" s="21"/>
      <c r="N45" s="42">
        <f>J45*K45</f>
        <v>0</v>
      </c>
      <c r="O45" s="157"/>
      <c r="P45" s="158"/>
      <c r="Q45" s="609"/>
      <c r="R45" s="693"/>
      <c r="S45" s="291">
        <f t="shared" si="0"/>
        <v>0</v>
      </c>
      <c r="T45" s="720"/>
    </row>
    <row r="46" spans="1:20" ht="12.75">
      <c r="A46" s="50"/>
      <c r="B46" s="51"/>
      <c r="C46" s="51"/>
      <c r="D46" s="52"/>
      <c r="E46" s="84"/>
      <c r="F46" s="54"/>
      <c r="G46" s="85"/>
      <c r="H46" s="55"/>
      <c r="I46" s="14" t="s">
        <v>183</v>
      </c>
      <c r="J46" s="21">
        <v>0</v>
      </c>
      <c r="K46" s="21">
        <v>810.32</v>
      </c>
      <c r="L46" s="21"/>
      <c r="M46" s="21"/>
      <c r="N46" s="42">
        <f aca="true" t="shared" si="3" ref="N46:N98">J46*K46</f>
        <v>0</v>
      </c>
      <c r="O46" s="157"/>
      <c r="P46" s="158"/>
      <c r="Q46" s="609"/>
      <c r="R46" s="693"/>
      <c r="S46" s="291">
        <f t="shared" si="0"/>
        <v>0</v>
      </c>
      <c r="T46" s="720"/>
    </row>
    <row r="47" spans="1:20" ht="12.75">
      <c r="A47" s="50"/>
      <c r="B47" s="51"/>
      <c r="C47" s="51"/>
      <c r="D47" s="52"/>
      <c r="E47" s="84"/>
      <c r="F47" s="54"/>
      <c r="G47" s="85"/>
      <c r="H47" s="55"/>
      <c r="I47" s="14" t="s">
        <v>182</v>
      </c>
      <c r="J47" s="21">
        <v>0</v>
      </c>
      <c r="K47" s="21">
        <v>1200.8</v>
      </c>
      <c r="L47" s="21"/>
      <c r="M47" s="21"/>
      <c r="N47" s="42">
        <f t="shared" si="3"/>
        <v>0</v>
      </c>
      <c r="O47" s="157"/>
      <c r="P47" s="158"/>
      <c r="Q47" s="609"/>
      <c r="R47" s="693"/>
      <c r="S47" s="291">
        <f t="shared" si="0"/>
        <v>0</v>
      </c>
      <c r="T47" s="720"/>
    </row>
    <row r="48" spans="1:20" ht="12.75">
      <c r="A48" s="50"/>
      <c r="B48" s="51"/>
      <c r="C48" s="51"/>
      <c r="D48" s="52"/>
      <c r="E48" s="84"/>
      <c r="F48" s="54"/>
      <c r="G48" s="85"/>
      <c r="H48" s="55"/>
      <c r="I48" s="14" t="s">
        <v>79</v>
      </c>
      <c r="J48" s="21">
        <v>0</v>
      </c>
      <c r="K48" s="21">
        <v>130</v>
      </c>
      <c r="L48" s="21"/>
      <c r="M48" s="21"/>
      <c r="N48" s="42">
        <f t="shared" si="3"/>
        <v>0</v>
      </c>
      <c r="O48" s="157"/>
      <c r="P48" s="158"/>
      <c r="Q48" s="609"/>
      <c r="R48" s="693"/>
      <c r="S48" s="291">
        <f t="shared" si="0"/>
        <v>0</v>
      </c>
      <c r="T48" s="720"/>
    </row>
    <row r="49" spans="1:20" ht="12.75">
      <c r="A49" s="50"/>
      <c r="B49" s="51"/>
      <c r="C49" s="51"/>
      <c r="D49" s="52"/>
      <c r="E49" s="84"/>
      <c r="F49" s="54"/>
      <c r="G49" s="85"/>
      <c r="H49" s="55"/>
      <c r="I49" s="14" t="s">
        <v>184</v>
      </c>
      <c r="J49" s="21">
        <v>0</v>
      </c>
      <c r="K49" s="21">
        <v>63.03</v>
      </c>
      <c r="L49" s="21"/>
      <c r="M49" s="21"/>
      <c r="N49" s="42">
        <f t="shared" si="3"/>
        <v>0</v>
      </c>
      <c r="O49" s="157"/>
      <c r="P49" s="158"/>
      <c r="Q49" s="609"/>
      <c r="R49" s="693"/>
      <c r="S49" s="291">
        <f t="shared" si="0"/>
        <v>0</v>
      </c>
      <c r="T49" s="720"/>
    </row>
    <row r="50" spans="1:20" ht="12.75">
      <c r="A50" s="50"/>
      <c r="B50" s="51"/>
      <c r="C50" s="51"/>
      <c r="D50" s="52"/>
      <c r="E50" s="84"/>
      <c r="F50" s="54"/>
      <c r="G50" s="85"/>
      <c r="H50" s="55"/>
      <c r="I50" s="14" t="s">
        <v>185</v>
      </c>
      <c r="J50" s="21">
        <v>0</v>
      </c>
      <c r="K50" s="21">
        <v>307</v>
      </c>
      <c r="L50" s="21"/>
      <c r="M50" s="21"/>
      <c r="N50" s="42">
        <f t="shared" si="3"/>
        <v>0</v>
      </c>
      <c r="O50" s="157"/>
      <c r="P50" s="158"/>
      <c r="Q50" s="609"/>
      <c r="R50" s="693"/>
      <c r="S50" s="291">
        <f t="shared" si="0"/>
        <v>0</v>
      </c>
      <c r="T50" s="720"/>
    </row>
    <row r="51" spans="1:20" ht="12.75">
      <c r="A51" s="50"/>
      <c r="B51" s="51"/>
      <c r="C51" s="51"/>
      <c r="D51" s="52"/>
      <c r="E51" s="84"/>
      <c r="F51" s="54"/>
      <c r="G51" s="85"/>
      <c r="H51" s="55"/>
      <c r="I51" s="14" t="s">
        <v>186</v>
      </c>
      <c r="J51" s="21">
        <v>0</v>
      </c>
      <c r="K51" s="21">
        <v>194</v>
      </c>
      <c r="L51" s="21"/>
      <c r="M51" s="21"/>
      <c r="N51" s="42">
        <f t="shared" si="3"/>
        <v>0</v>
      </c>
      <c r="O51" s="157"/>
      <c r="P51" s="158"/>
      <c r="Q51" s="609"/>
      <c r="R51" s="693"/>
      <c r="S51" s="291">
        <f t="shared" si="0"/>
        <v>0</v>
      </c>
      <c r="T51" s="720"/>
    </row>
    <row r="52" spans="1:20" ht="12.75">
      <c r="A52" s="50"/>
      <c r="B52" s="51"/>
      <c r="C52" s="51"/>
      <c r="D52" s="52"/>
      <c r="E52" s="84"/>
      <c r="F52" s="54"/>
      <c r="G52" s="85"/>
      <c r="H52" s="55"/>
      <c r="I52" s="14" t="s">
        <v>187</v>
      </c>
      <c r="J52" s="21">
        <v>0</v>
      </c>
      <c r="K52" s="21">
        <v>1200.8</v>
      </c>
      <c r="L52" s="21"/>
      <c r="M52" s="21"/>
      <c r="N52" s="42">
        <f t="shared" si="3"/>
        <v>0</v>
      </c>
      <c r="O52" s="157"/>
      <c r="P52" s="158"/>
      <c r="Q52" s="609"/>
      <c r="R52" s="693"/>
      <c r="S52" s="291">
        <f t="shared" si="0"/>
        <v>0</v>
      </c>
      <c r="T52" s="720"/>
    </row>
    <row r="53" spans="1:20" ht="12.75">
      <c r="A53" s="50"/>
      <c r="B53" s="51"/>
      <c r="C53" s="51"/>
      <c r="D53" s="52"/>
      <c r="E53" s="84"/>
      <c r="F53" s="54"/>
      <c r="G53" s="85"/>
      <c r="H53" s="55"/>
      <c r="I53" s="14" t="s">
        <v>188</v>
      </c>
      <c r="J53" s="21">
        <v>0</v>
      </c>
      <c r="K53" s="21">
        <v>1200.8</v>
      </c>
      <c r="L53" s="21"/>
      <c r="M53" s="21"/>
      <c r="N53" s="42">
        <f t="shared" si="3"/>
        <v>0</v>
      </c>
      <c r="O53" s="157"/>
      <c r="P53" s="158"/>
      <c r="Q53" s="609"/>
      <c r="R53" s="693"/>
      <c r="S53" s="291">
        <f t="shared" si="0"/>
        <v>0</v>
      </c>
      <c r="T53" s="720"/>
    </row>
    <row r="54" spans="1:20" ht="12.75">
      <c r="A54" s="50"/>
      <c r="B54" s="51"/>
      <c r="C54" s="51"/>
      <c r="D54" s="52"/>
      <c r="E54" s="84"/>
      <c r="F54" s="54"/>
      <c r="G54" s="85"/>
      <c r="H54" s="55"/>
      <c r="I54" s="14" t="s">
        <v>189</v>
      </c>
      <c r="J54" s="21">
        <v>0</v>
      </c>
      <c r="K54" s="21">
        <v>409.64</v>
      </c>
      <c r="L54" s="21"/>
      <c r="M54" s="21"/>
      <c r="N54" s="42">
        <f t="shared" si="3"/>
        <v>0</v>
      </c>
      <c r="O54" s="157"/>
      <c r="P54" s="158"/>
      <c r="Q54" s="609"/>
      <c r="R54" s="693"/>
      <c r="S54" s="291">
        <f t="shared" si="0"/>
        <v>0</v>
      </c>
      <c r="T54" s="720"/>
    </row>
    <row r="55" spans="1:20" ht="12.75">
      <c r="A55" s="50"/>
      <c r="B55" s="51"/>
      <c r="C55" s="51"/>
      <c r="D55" s="52"/>
      <c r="E55" s="84"/>
      <c r="F55" s="54"/>
      <c r="G55" s="85"/>
      <c r="H55" s="55"/>
      <c r="I55" s="14" t="s">
        <v>187</v>
      </c>
      <c r="J55" s="21">
        <v>0</v>
      </c>
      <c r="K55" s="21">
        <v>1200.8</v>
      </c>
      <c r="L55" s="21"/>
      <c r="M55" s="21"/>
      <c r="N55" s="42">
        <f t="shared" si="3"/>
        <v>0</v>
      </c>
      <c r="O55" s="157"/>
      <c r="P55" s="158"/>
      <c r="Q55" s="609"/>
      <c r="R55" s="693"/>
      <c r="S55" s="291">
        <f t="shared" si="0"/>
        <v>0</v>
      </c>
      <c r="T55" s="720"/>
    </row>
    <row r="56" spans="1:20" ht="12.75">
      <c r="A56" s="50"/>
      <c r="B56" s="51"/>
      <c r="C56" s="51"/>
      <c r="D56" s="52"/>
      <c r="E56" s="84"/>
      <c r="F56" s="54"/>
      <c r="G56" s="85"/>
      <c r="H56" s="55"/>
      <c r="I56" s="14" t="s">
        <v>190</v>
      </c>
      <c r="J56" s="21">
        <v>0</v>
      </c>
      <c r="K56" s="21">
        <v>67.53</v>
      </c>
      <c r="L56" s="21"/>
      <c r="M56" s="21"/>
      <c r="N56" s="42">
        <f t="shared" si="3"/>
        <v>0</v>
      </c>
      <c r="O56" s="157"/>
      <c r="P56" s="158"/>
      <c r="Q56" s="609"/>
      <c r="R56" s="693"/>
      <c r="S56" s="291">
        <f t="shared" si="0"/>
        <v>0</v>
      </c>
      <c r="T56" s="720"/>
    </row>
    <row r="57" spans="1:20" ht="12.75">
      <c r="A57" s="50"/>
      <c r="B57" s="51"/>
      <c r="C57" s="51"/>
      <c r="D57" s="52"/>
      <c r="E57" s="84"/>
      <c r="F57" s="54"/>
      <c r="G57" s="85"/>
      <c r="H57" s="55"/>
      <c r="I57" s="14" t="s">
        <v>187</v>
      </c>
      <c r="J57" s="21">
        <v>0</v>
      </c>
      <c r="K57" s="21">
        <v>1200.8</v>
      </c>
      <c r="L57" s="21"/>
      <c r="M57" s="21"/>
      <c r="N57" s="42">
        <f t="shared" si="3"/>
        <v>0</v>
      </c>
      <c r="O57" s="157"/>
      <c r="P57" s="158"/>
      <c r="Q57" s="609"/>
      <c r="R57" s="693"/>
      <c r="S57" s="291">
        <f t="shared" si="0"/>
        <v>0</v>
      </c>
      <c r="T57" s="720"/>
    </row>
    <row r="58" spans="1:20" ht="17.25">
      <c r="A58" s="50"/>
      <c r="B58" s="51"/>
      <c r="C58" s="51"/>
      <c r="D58" s="52"/>
      <c r="E58" s="84"/>
      <c r="F58" s="54"/>
      <c r="G58" s="85"/>
      <c r="H58" s="55"/>
      <c r="I58" s="15" t="s">
        <v>80</v>
      </c>
      <c r="J58" s="21">
        <v>0</v>
      </c>
      <c r="K58" s="21">
        <v>632.29</v>
      </c>
      <c r="L58" s="21"/>
      <c r="M58" s="21"/>
      <c r="N58" s="42">
        <f t="shared" si="3"/>
        <v>0</v>
      </c>
      <c r="O58" s="157"/>
      <c r="P58" s="158"/>
      <c r="Q58" s="609"/>
      <c r="R58" s="693"/>
      <c r="S58" s="291">
        <f t="shared" si="0"/>
        <v>0</v>
      </c>
      <c r="T58" s="720"/>
    </row>
    <row r="59" spans="1:20" ht="12.75">
      <c r="A59" s="50"/>
      <c r="B59" s="51"/>
      <c r="C59" s="51"/>
      <c r="D59" s="52"/>
      <c r="E59" s="84"/>
      <c r="F59" s="54"/>
      <c r="G59" s="85"/>
      <c r="H59" s="55"/>
      <c r="I59" s="14" t="s">
        <v>82</v>
      </c>
      <c r="J59" s="21">
        <v>0</v>
      </c>
      <c r="K59" s="21">
        <v>1200.8</v>
      </c>
      <c r="L59" s="21"/>
      <c r="M59" s="21"/>
      <c r="N59" s="42">
        <f t="shared" si="3"/>
        <v>0</v>
      </c>
      <c r="O59" s="157"/>
      <c r="P59" s="158"/>
      <c r="Q59" s="609"/>
      <c r="R59" s="693"/>
      <c r="S59" s="291">
        <f t="shared" si="0"/>
        <v>0</v>
      </c>
      <c r="T59" s="720"/>
    </row>
    <row r="60" spans="1:20" ht="12.75">
      <c r="A60" s="50"/>
      <c r="B60" s="51"/>
      <c r="C60" s="51"/>
      <c r="D60" s="52"/>
      <c r="E60" s="84"/>
      <c r="F60" s="54"/>
      <c r="G60" s="85"/>
      <c r="H60" s="55"/>
      <c r="I60" s="14" t="s">
        <v>191</v>
      </c>
      <c r="J60" s="21">
        <v>0</v>
      </c>
      <c r="K60" s="21">
        <v>260.5</v>
      </c>
      <c r="L60" s="21"/>
      <c r="M60" s="21"/>
      <c r="N60" s="42">
        <f t="shared" si="3"/>
        <v>0</v>
      </c>
      <c r="O60" s="157"/>
      <c r="P60" s="158"/>
      <c r="Q60" s="609"/>
      <c r="R60" s="693"/>
      <c r="S60" s="291">
        <f t="shared" si="0"/>
        <v>0</v>
      </c>
      <c r="T60" s="720"/>
    </row>
    <row r="61" spans="1:20" ht="12.75">
      <c r="A61" s="50"/>
      <c r="B61" s="51"/>
      <c r="C61" s="51"/>
      <c r="D61" s="52"/>
      <c r="E61" s="84"/>
      <c r="F61" s="54"/>
      <c r="G61" s="85"/>
      <c r="H61" s="55"/>
      <c r="I61" s="14" t="s">
        <v>81</v>
      </c>
      <c r="J61" s="21">
        <v>0</v>
      </c>
      <c r="K61" s="21">
        <v>251.34</v>
      </c>
      <c r="L61" s="21"/>
      <c r="M61" s="21"/>
      <c r="N61" s="42">
        <f t="shared" si="3"/>
        <v>0</v>
      </c>
      <c r="O61" s="157"/>
      <c r="P61" s="158"/>
      <c r="Q61" s="609"/>
      <c r="R61" s="693"/>
      <c r="S61" s="291">
        <f t="shared" si="0"/>
        <v>0</v>
      </c>
      <c r="T61" s="720"/>
    </row>
    <row r="62" spans="1:20" ht="12.75">
      <c r="A62" s="50"/>
      <c r="B62" s="51"/>
      <c r="C62" s="51"/>
      <c r="D62" s="52"/>
      <c r="E62" s="84"/>
      <c r="F62" s="54"/>
      <c r="G62" s="85"/>
      <c r="H62" s="55"/>
      <c r="I62" s="14" t="s">
        <v>82</v>
      </c>
      <c r="J62" s="21">
        <v>0</v>
      </c>
      <c r="K62" s="21">
        <v>1200.8</v>
      </c>
      <c r="L62" s="21"/>
      <c r="M62" s="21"/>
      <c r="N62" s="42">
        <f t="shared" si="3"/>
        <v>0</v>
      </c>
      <c r="O62" s="157"/>
      <c r="P62" s="158"/>
      <c r="Q62" s="609"/>
      <c r="R62" s="693"/>
      <c r="S62" s="291">
        <f t="shared" si="0"/>
        <v>0</v>
      </c>
      <c r="T62" s="720"/>
    </row>
    <row r="63" spans="1:20" ht="12.75">
      <c r="A63" s="50"/>
      <c r="B63" s="51"/>
      <c r="C63" s="51"/>
      <c r="D63" s="52"/>
      <c r="E63" s="84"/>
      <c r="F63" s="54"/>
      <c r="G63" s="85"/>
      <c r="H63" s="55"/>
      <c r="I63" s="14" t="s">
        <v>283</v>
      </c>
      <c r="J63" s="21">
        <v>0</v>
      </c>
      <c r="K63" s="21"/>
      <c r="L63" s="21"/>
      <c r="M63" s="21"/>
      <c r="N63" s="42">
        <f t="shared" si="3"/>
        <v>0</v>
      </c>
      <c r="O63" s="157"/>
      <c r="P63" s="158"/>
      <c r="Q63" s="609"/>
      <c r="R63" s="693"/>
      <c r="S63" s="291">
        <f t="shared" si="0"/>
        <v>0</v>
      </c>
      <c r="T63" s="720"/>
    </row>
    <row r="64" spans="1:20" ht="12.75">
      <c r="A64" s="50"/>
      <c r="B64" s="51"/>
      <c r="C64" s="51"/>
      <c r="D64" s="52"/>
      <c r="E64" s="84"/>
      <c r="F64" s="54"/>
      <c r="G64" s="85"/>
      <c r="H64" s="55"/>
      <c r="I64" s="14" t="s">
        <v>83</v>
      </c>
      <c r="J64" s="21">
        <v>0</v>
      </c>
      <c r="K64" s="21">
        <v>1200.8</v>
      </c>
      <c r="L64" s="21"/>
      <c r="M64" s="21"/>
      <c r="N64" s="42">
        <f t="shared" si="3"/>
        <v>0</v>
      </c>
      <c r="O64" s="157"/>
      <c r="P64" s="158"/>
      <c r="Q64" s="609"/>
      <c r="R64" s="693"/>
      <c r="S64" s="291">
        <f t="shared" si="0"/>
        <v>0</v>
      </c>
      <c r="T64" s="720"/>
    </row>
    <row r="65" spans="1:20" ht="16.5">
      <c r="A65" s="177"/>
      <c r="B65" s="178"/>
      <c r="C65" s="178"/>
      <c r="D65" s="179"/>
      <c r="E65" s="201"/>
      <c r="F65" s="181"/>
      <c r="G65" s="202"/>
      <c r="H65" s="182"/>
      <c r="I65" s="292" t="s">
        <v>163</v>
      </c>
      <c r="J65" s="310">
        <v>3500</v>
      </c>
      <c r="K65" s="310">
        <v>234.91</v>
      </c>
      <c r="L65" s="310">
        <v>3.5534</v>
      </c>
      <c r="M65" s="310">
        <v>1.04</v>
      </c>
      <c r="N65" s="455">
        <f>J65*K65*L65*M65</f>
        <v>3038414.26616</v>
      </c>
      <c r="O65" s="598">
        <v>985</v>
      </c>
      <c r="P65" s="604">
        <f>K65*L65*O65*M65</f>
        <v>855096.5863336001</v>
      </c>
      <c r="Q65" s="609"/>
      <c r="R65" s="689">
        <v>520</v>
      </c>
      <c r="S65" s="291">
        <f t="shared" si="0"/>
        <v>1505</v>
      </c>
      <c r="T65" s="711">
        <f>S65*100/J65</f>
        <v>43</v>
      </c>
    </row>
    <row r="66" spans="1:20" ht="12.75">
      <c r="A66" s="50"/>
      <c r="B66" s="51"/>
      <c r="C66" s="51"/>
      <c r="D66" s="52"/>
      <c r="E66" s="84"/>
      <c r="F66" s="54"/>
      <c r="G66" s="85"/>
      <c r="H66" s="55"/>
      <c r="I66" s="14" t="s">
        <v>192</v>
      </c>
      <c r="J66" s="21">
        <v>0</v>
      </c>
      <c r="K66" s="21">
        <v>69.03</v>
      </c>
      <c r="L66" s="21"/>
      <c r="M66" s="21"/>
      <c r="N66" s="42">
        <f t="shared" si="3"/>
        <v>0</v>
      </c>
      <c r="O66" s="157"/>
      <c r="P66" s="158"/>
      <c r="Q66" s="609"/>
      <c r="R66" s="693"/>
      <c r="S66" s="291">
        <f t="shared" si="0"/>
        <v>0</v>
      </c>
      <c r="T66" s="720"/>
    </row>
    <row r="67" spans="1:20" ht="12.75">
      <c r="A67" s="50"/>
      <c r="B67" s="51"/>
      <c r="C67" s="51"/>
      <c r="D67" s="52"/>
      <c r="E67" s="84"/>
      <c r="F67" s="54"/>
      <c r="G67" s="85"/>
      <c r="H67" s="55"/>
      <c r="I67" s="14" t="s">
        <v>193</v>
      </c>
      <c r="J67" s="21">
        <v>0</v>
      </c>
      <c r="K67" s="21">
        <v>251.34</v>
      </c>
      <c r="L67" s="21"/>
      <c r="M67" s="21"/>
      <c r="N67" s="42">
        <f t="shared" si="3"/>
        <v>0</v>
      </c>
      <c r="O67" s="157"/>
      <c r="P67" s="158"/>
      <c r="Q67" s="609"/>
      <c r="R67" s="693"/>
      <c r="S67" s="291">
        <f aca="true" t="shared" si="4" ref="S67:S129">O67+R67</f>
        <v>0</v>
      </c>
      <c r="T67" s="720"/>
    </row>
    <row r="68" spans="1:20" ht="12.75">
      <c r="A68" s="50"/>
      <c r="B68" s="51"/>
      <c r="C68" s="51"/>
      <c r="D68" s="52"/>
      <c r="E68" s="84"/>
      <c r="F68" s="54"/>
      <c r="G68" s="85"/>
      <c r="H68" s="55"/>
      <c r="I68" s="14" t="s">
        <v>194</v>
      </c>
      <c r="J68" s="21">
        <v>0</v>
      </c>
      <c r="K68" s="21">
        <v>1200.8</v>
      </c>
      <c r="L68" s="21"/>
      <c r="M68" s="21"/>
      <c r="N68" s="42">
        <f t="shared" si="3"/>
        <v>0</v>
      </c>
      <c r="O68" s="157"/>
      <c r="P68" s="158"/>
      <c r="Q68" s="609"/>
      <c r="R68" s="693"/>
      <c r="S68" s="291">
        <f t="shared" si="4"/>
        <v>0</v>
      </c>
      <c r="T68" s="720"/>
    </row>
    <row r="69" spans="1:20" ht="33.75">
      <c r="A69" s="50"/>
      <c r="B69" s="51"/>
      <c r="C69" s="51"/>
      <c r="D69" s="52"/>
      <c r="E69" s="84"/>
      <c r="F69" s="54"/>
      <c r="G69" s="85"/>
      <c r="H69" s="55"/>
      <c r="I69" s="15" t="s">
        <v>84</v>
      </c>
      <c r="J69" s="21">
        <v>0</v>
      </c>
      <c r="K69" s="21">
        <v>1900</v>
      </c>
      <c r="L69" s="21"/>
      <c r="M69" s="21"/>
      <c r="N69" s="42">
        <f t="shared" si="3"/>
        <v>0</v>
      </c>
      <c r="O69" s="157"/>
      <c r="P69" s="158"/>
      <c r="Q69" s="609"/>
      <c r="R69" s="693"/>
      <c r="S69" s="291">
        <f t="shared" si="4"/>
        <v>0</v>
      </c>
      <c r="T69" s="720"/>
    </row>
    <row r="70" spans="1:20" ht="12.75">
      <c r="A70" s="50"/>
      <c r="B70" s="51"/>
      <c r="C70" s="51"/>
      <c r="D70" s="52"/>
      <c r="E70" s="84"/>
      <c r="F70" s="54"/>
      <c r="G70" s="85"/>
      <c r="H70" s="55"/>
      <c r="I70" s="14" t="s">
        <v>195</v>
      </c>
      <c r="J70" s="21">
        <v>0</v>
      </c>
      <c r="K70" s="21">
        <v>166.57</v>
      </c>
      <c r="L70" s="21"/>
      <c r="M70" s="21"/>
      <c r="N70" s="42">
        <f t="shared" si="3"/>
        <v>0</v>
      </c>
      <c r="O70" s="157"/>
      <c r="P70" s="158"/>
      <c r="Q70" s="609"/>
      <c r="R70" s="693"/>
      <c r="S70" s="291">
        <f t="shared" si="4"/>
        <v>0</v>
      </c>
      <c r="T70" s="720"/>
    </row>
    <row r="71" spans="1:20" ht="12.75">
      <c r="A71" s="50"/>
      <c r="B71" s="51"/>
      <c r="C71" s="51"/>
      <c r="D71" s="52"/>
      <c r="E71" s="84"/>
      <c r="F71" s="54"/>
      <c r="G71" s="85"/>
      <c r="H71" s="55"/>
      <c r="I71" s="14" t="s">
        <v>196</v>
      </c>
      <c r="J71" s="21">
        <v>0</v>
      </c>
      <c r="K71" s="21">
        <v>166.57</v>
      </c>
      <c r="L71" s="21"/>
      <c r="M71" s="21"/>
      <c r="N71" s="42">
        <f t="shared" si="3"/>
        <v>0</v>
      </c>
      <c r="O71" s="157"/>
      <c r="P71" s="158"/>
      <c r="Q71" s="609"/>
      <c r="R71" s="693"/>
      <c r="S71" s="291">
        <f t="shared" si="4"/>
        <v>0</v>
      </c>
      <c r="T71" s="720"/>
    </row>
    <row r="72" spans="1:20" ht="12.75">
      <c r="A72" s="50"/>
      <c r="B72" s="51"/>
      <c r="C72" s="51"/>
      <c r="D72" s="52"/>
      <c r="E72" s="84"/>
      <c r="F72" s="54"/>
      <c r="G72" s="85"/>
      <c r="H72" s="55"/>
      <c r="I72" s="14" t="s">
        <v>197</v>
      </c>
      <c r="J72" s="21">
        <v>0</v>
      </c>
      <c r="K72" s="21">
        <v>166.57</v>
      </c>
      <c r="L72" s="21"/>
      <c r="M72" s="21"/>
      <c r="N72" s="42">
        <f t="shared" si="3"/>
        <v>0</v>
      </c>
      <c r="O72" s="157"/>
      <c r="P72" s="158"/>
      <c r="Q72" s="609"/>
      <c r="R72" s="693"/>
      <c r="S72" s="291">
        <f t="shared" si="4"/>
        <v>0</v>
      </c>
      <c r="T72" s="720"/>
    </row>
    <row r="73" spans="1:20" ht="12.75">
      <c r="A73" s="50"/>
      <c r="B73" s="51"/>
      <c r="C73" s="51"/>
      <c r="D73" s="52"/>
      <c r="E73" s="84"/>
      <c r="F73" s="54"/>
      <c r="G73" s="85"/>
      <c r="H73" s="55"/>
      <c r="I73" s="14" t="s">
        <v>198</v>
      </c>
      <c r="J73" s="21">
        <v>0</v>
      </c>
      <c r="K73" s="21">
        <v>166.57</v>
      </c>
      <c r="L73" s="21"/>
      <c r="M73" s="21"/>
      <c r="N73" s="42">
        <f t="shared" si="3"/>
        <v>0</v>
      </c>
      <c r="O73" s="157"/>
      <c r="P73" s="158"/>
      <c r="Q73" s="609"/>
      <c r="R73" s="693"/>
      <c r="S73" s="291">
        <f t="shared" si="4"/>
        <v>0</v>
      </c>
      <c r="T73" s="720"/>
    </row>
    <row r="74" spans="1:20" ht="12.75">
      <c r="A74" s="50"/>
      <c r="B74" s="51"/>
      <c r="C74" s="51"/>
      <c r="D74" s="52"/>
      <c r="E74" s="84"/>
      <c r="F74" s="54"/>
      <c r="G74" s="85"/>
      <c r="H74" s="55"/>
      <c r="I74" s="14" t="s">
        <v>199</v>
      </c>
      <c r="J74" s="21">
        <v>0</v>
      </c>
      <c r="K74" s="21">
        <v>473.72</v>
      </c>
      <c r="L74" s="21"/>
      <c r="M74" s="21"/>
      <c r="N74" s="42">
        <f t="shared" si="3"/>
        <v>0</v>
      </c>
      <c r="O74" s="157"/>
      <c r="P74" s="158"/>
      <c r="Q74" s="609"/>
      <c r="R74" s="693"/>
      <c r="S74" s="291">
        <f t="shared" si="4"/>
        <v>0</v>
      </c>
      <c r="T74" s="720"/>
    </row>
    <row r="75" spans="1:20" ht="12.75">
      <c r="A75" s="50"/>
      <c r="B75" s="51"/>
      <c r="C75" s="51"/>
      <c r="D75" s="52"/>
      <c r="E75" s="84"/>
      <c r="F75" s="54"/>
      <c r="G75" s="85"/>
      <c r="H75" s="55"/>
      <c r="I75" s="14" t="s">
        <v>200</v>
      </c>
      <c r="J75" s="21">
        <v>0</v>
      </c>
      <c r="K75" s="21">
        <v>1200.8</v>
      </c>
      <c r="L75" s="21"/>
      <c r="M75" s="21"/>
      <c r="N75" s="42">
        <f t="shared" si="3"/>
        <v>0</v>
      </c>
      <c r="O75" s="157"/>
      <c r="P75" s="158"/>
      <c r="Q75" s="609"/>
      <c r="R75" s="693"/>
      <c r="S75" s="291">
        <f t="shared" si="4"/>
        <v>0</v>
      </c>
      <c r="T75" s="720"/>
    </row>
    <row r="76" spans="1:20" ht="12.75">
      <c r="A76" s="50"/>
      <c r="B76" s="51"/>
      <c r="C76" s="51"/>
      <c r="D76" s="52"/>
      <c r="E76" s="84"/>
      <c r="F76" s="54"/>
      <c r="G76" s="85"/>
      <c r="H76" s="55"/>
      <c r="I76" s="14" t="s">
        <v>201</v>
      </c>
      <c r="J76" s="21">
        <v>0</v>
      </c>
      <c r="K76" s="21">
        <v>430</v>
      </c>
      <c r="L76" s="21"/>
      <c r="M76" s="21"/>
      <c r="N76" s="42">
        <f t="shared" si="3"/>
        <v>0</v>
      </c>
      <c r="O76" s="157"/>
      <c r="P76" s="158"/>
      <c r="Q76" s="609"/>
      <c r="R76" s="693"/>
      <c r="S76" s="291">
        <f t="shared" si="4"/>
        <v>0</v>
      </c>
      <c r="T76" s="720"/>
    </row>
    <row r="77" spans="1:20" ht="12.75">
      <c r="A77" s="50"/>
      <c r="B77" s="51"/>
      <c r="C77" s="51"/>
      <c r="D77" s="52"/>
      <c r="E77" s="84"/>
      <c r="F77" s="54"/>
      <c r="G77" s="85"/>
      <c r="H77" s="55"/>
      <c r="I77" s="14" t="s">
        <v>85</v>
      </c>
      <c r="J77" s="21">
        <v>0</v>
      </c>
      <c r="K77" s="21">
        <v>473.72</v>
      </c>
      <c r="L77" s="21"/>
      <c r="M77" s="21"/>
      <c r="N77" s="42">
        <f t="shared" si="3"/>
        <v>0</v>
      </c>
      <c r="O77" s="157"/>
      <c r="P77" s="158"/>
      <c r="Q77" s="609"/>
      <c r="R77" s="693"/>
      <c r="S77" s="291">
        <f t="shared" si="4"/>
        <v>0</v>
      </c>
      <c r="T77" s="720"/>
    </row>
    <row r="78" spans="1:20" ht="12.75">
      <c r="A78" s="50"/>
      <c r="B78" s="51"/>
      <c r="C78" s="51"/>
      <c r="D78" s="52"/>
      <c r="E78" s="84"/>
      <c r="F78" s="54"/>
      <c r="G78" s="85"/>
      <c r="H78" s="55"/>
      <c r="I78" s="14" t="s">
        <v>86</v>
      </c>
      <c r="J78" s="21">
        <v>0</v>
      </c>
      <c r="K78" s="21">
        <v>1200.8</v>
      </c>
      <c r="L78" s="21"/>
      <c r="M78" s="21"/>
      <c r="N78" s="42">
        <f t="shared" si="3"/>
        <v>0</v>
      </c>
      <c r="O78" s="157"/>
      <c r="P78" s="158"/>
      <c r="Q78" s="609"/>
      <c r="R78" s="693"/>
      <c r="S78" s="291">
        <f t="shared" si="4"/>
        <v>0</v>
      </c>
      <c r="T78" s="720"/>
    </row>
    <row r="79" spans="1:20" ht="12.75">
      <c r="A79" s="50"/>
      <c r="B79" s="51"/>
      <c r="C79" s="51"/>
      <c r="D79" s="52"/>
      <c r="E79" s="84"/>
      <c r="F79" s="54"/>
      <c r="G79" s="85"/>
      <c r="H79" s="55"/>
      <c r="I79" s="14" t="s">
        <v>202</v>
      </c>
      <c r="J79" s="21">
        <v>0</v>
      </c>
      <c r="K79" s="21">
        <v>615.25</v>
      </c>
      <c r="L79" s="21"/>
      <c r="M79" s="21"/>
      <c r="N79" s="42">
        <f t="shared" si="3"/>
        <v>0</v>
      </c>
      <c r="O79" s="157"/>
      <c r="P79" s="158"/>
      <c r="Q79" s="609"/>
      <c r="R79" s="693"/>
      <c r="S79" s="291">
        <f t="shared" si="4"/>
        <v>0</v>
      </c>
      <c r="T79" s="720"/>
    </row>
    <row r="80" spans="1:20" ht="12.75">
      <c r="A80" s="50"/>
      <c r="B80" s="51"/>
      <c r="C80" s="51"/>
      <c r="D80" s="52"/>
      <c r="E80" s="84"/>
      <c r="F80" s="54"/>
      <c r="G80" s="85"/>
      <c r="H80" s="55"/>
      <c r="I80" s="14" t="s">
        <v>203</v>
      </c>
      <c r="J80" s="21">
        <v>0</v>
      </c>
      <c r="K80" s="21">
        <v>166.57</v>
      </c>
      <c r="L80" s="21"/>
      <c r="M80" s="21"/>
      <c r="N80" s="42">
        <f t="shared" si="3"/>
        <v>0</v>
      </c>
      <c r="O80" s="157"/>
      <c r="P80" s="158"/>
      <c r="Q80" s="609"/>
      <c r="R80" s="693"/>
      <c r="S80" s="291">
        <f t="shared" si="4"/>
        <v>0</v>
      </c>
      <c r="T80" s="720"/>
    </row>
    <row r="81" spans="1:20" ht="12.75">
      <c r="A81" s="50"/>
      <c r="B81" s="51"/>
      <c r="C81" s="51"/>
      <c r="D81" s="52"/>
      <c r="E81" s="84"/>
      <c r="F81" s="54"/>
      <c r="G81" s="85"/>
      <c r="H81" s="55"/>
      <c r="I81" s="14" t="s">
        <v>204</v>
      </c>
      <c r="J81" s="21">
        <v>0</v>
      </c>
      <c r="K81" s="21">
        <v>457.68</v>
      </c>
      <c r="L81" s="21"/>
      <c r="M81" s="21"/>
      <c r="N81" s="42">
        <f t="shared" si="3"/>
        <v>0</v>
      </c>
      <c r="O81" s="157"/>
      <c r="P81" s="158"/>
      <c r="Q81" s="609"/>
      <c r="R81" s="693"/>
      <c r="S81" s="291">
        <f t="shared" si="4"/>
        <v>0</v>
      </c>
      <c r="T81" s="720"/>
    </row>
    <row r="82" spans="1:20" ht="12.75">
      <c r="A82" s="50"/>
      <c r="B82" s="51"/>
      <c r="C82" s="51"/>
      <c r="D82" s="52"/>
      <c r="E82" s="84"/>
      <c r="F82" s="54"/>
      <c r="G82" s="85"/>
      <c r="H82" s="55"/>
      <c r="I82" s="14" t="s">
        <v>205</v>
      </c>
      <c r="J82" s="21">
        <v>0</v>
      </c>
      <c r="K82" s="21">
        <v>166.57</v>
      </c>
      <c r="L82" s="21"/>
      <c r="M82" s="21"/>
      <c r="N82" s="42">
        <f t="shared" si="3"/>
        <v>0</v>
      </c>
      <c r="O82" s="157"/>
      <c r="P82" s="158"/>
      <c r="Q82" s="609"/>
      <c r="R82" s="693"/>
      <c r="S82" s="291">
        <f t="shared" si="4"/>
        <v>0</v>
      </c>
      <c r="T82" s="720"/>
    </row>
    <row r="83" spans="1:20" ht="12.75">
      <c r="A83" s="50"/>
      <c r="B83" s="51"/>
      <c r="C83" s="51"/>
      <c r="D83" s="52"/>
      <c r="E83" s="84"/>
      <c r="F83" s="54"/>
      <c r="G83" s="85"/>
      <c r="H83" s="55"/>
      <c r="I83" s="14" t="s">
        <v>87</v>
      </c>
      <c r="J83" s="21">
        <v>0</v>
      </c>
      <c r="K83" s="21">
        <v>251.34</v>
      </c>
      <c r="L83" s="21"/>
      <c r="M83" s="21"/>
      <c r="N83" s="42">
        <f t="shared" si="3"/>
        <v>0</v>
      </c>
      <c r="O83" s="157"/>
      <c r="P83" s="158"/>
      <c r="Q83" s="609"/>
      <c r="R83" s="693"/>
      <c r="S83" s="291">
        <f t="shared" si="4"/>
        <v>0</v>
      </c>
      <c r="T83" s="720"/>
    </row>
    <row r="84" spans="1:20" ht="12.75">
      <c r="A84" s="50"/>
      <c r="B84" s="51"/>
      <c r="C84" s="51"/>
      <c r="D84" s="52"/>
      <c r="E84" s="84"/>
      <c r="F84" s="54"/>
      <c r="G84" s="85"/>
      <c r="H84" s="55"/>
      <c r="I84" s="14" t="s">
        <v>86</v>
      </c>
      <c r="J84" s="21">
        <v>0</v>
      </c>
      <c r="K84" s="21">
        <v>1200.8</v>
      </c>
      <c r="L84" s="21"/>
      <c r="M84" s="21"/>
      <c r="N84" s="42">
        <f t="shared" si="3"/>
        <v>0</v>
      </c>
      <c r="O84" s="157"/>
      <c r="P84" s="158"/>
      <c r="Q84" s="609"/>
      <c r="R84" s="693"/>
      <c r="S84" s="291">
        <f t="shared" si="4"/>
        <v>0</v>
      </c>
      <c r="T84" s="720"/>
    </row>
    <row r="85" spans="1:20" ht="12.75">
      <c r="A85" s="50"/>
      <c r="B85" s="51"/>
      <c r="C85" s="51"/>
      <c r="D85" s="52"/>
      <c r="E85" s="84"/>
      <c r="F85" s="54"/>
      <c r="G85" s="85"/>
      <c r="H85" s="55"/>
      <c r="I85" s="14" t="s">
        <v>88</v>
      </c>
      <c r="J85" s="21">
        <v>0</v>
      </c>
      <c r="K85" s="21">
        <v>1200.8</v>
      </c>
      <c r="L85" s="21"/>
      <c r="M85" s="21"/>
      <c r="N85" s="42">
        <f t="shared" si="3"/>
        <v>0</v>
      </c>
      <c r="O85" s="157"/>
      <c r="P85" s="158"/>
      <c r="Q85" s="609"/>
      <c r="R85" s="693"/>
      <c r="S85" s="291">
        <f t="shared" si="4"/>
        <v>0</v>
      </c>
      <c r="T85" s="720"/>
    </row>
    <row r="86" spans="1:20" ht="12.75">
      <c r="A86" s="50"/>
      <c r="B86" s="51"/>
      <c r="C86" s="51"/>
      <c r="D86" s="52"/>
      <c r="E86" s="84"/>
      <c r="F86" s="54"/>
      <c r="G86" s="85"/>
      <c r="H86" s="55"/>
      <c r="I86" s="14" t="s">
        <v>206</v>
      </c>
      <c r="J86" s="21">
        <v>0</v>
      </c>
      <c r="K86" s="21">
        <v>301.5</v>
      </c>
      <c r="L86" s="21"/>
      <c r="M86" s="21"/>
      <c r="N86" s="42">
        <f t="shared" si="3"/>
        <v>0</v>
      </c>
      <c r="O86" s="157"/>
      <c r="P86" s="158"/>
      <c r="Q86" s="609"/>
      <c r="R86" s="693"/>
      <c r="S86" s="291">
        <f t="shared" si="4"/>
        <v>0</v>
      </c>
      <c r="T86" s="720"/>
    </row>
    <row r="87" spans="1:20" ht="17.25">
      <c r="A87" s="50"/>
      <c r="B87" s="51"/>
      <c r="C87" s="51"/>
      <c r="D87" s="52"/>
      <c r="E87" s="84"/>
      <c r="F87" s="54"/>
      <c r="G87" s="85"/>
      <c r="H87" s="55"/>
      <c r="I87" s="15" t="s">
        <v>89</v>
      </c>
      <c r="J87" s="21">
        <v>0</v>
      </c>
      <c r="K87" s="21">
        <v>676.77</v>
      </c>
      <c r="L87" s="21"/>
      <c r="M87" s="21"/>
      <c r="N87" s="42">
        <f t="shared" si="3"/>
        <v>0</v>
      </c>
      <c r="O87" s="157"/>
      <c r="P87" s="158"/>
      <c r="Q87" s="609"/>
      <c r="R87" s="693"/>
      <c r="S87" s="291">
        <f t="shared" si="4"/>
        <v>0</v>
      </c>
      <c r="T87" s="720"/>
    </row>
    <row r="88" spans="1:20" ht="17.25">
      <c r="A88" s="50"/>
      <c r="B88" s="51"/>
      <c r="C88" s="51"/>
      <c r="D88" s="52"/>
      <c r="E88" s="84"/>
      <c r="F88" s="54"/>
      <c r="G88" s="85"/>
      <c r="H88" s="55"/>
      <c r="I88" s="15" t="s">
        <v>90</v>
      </c>
      <c r="J88" s="21">
        <v>0</v>
      </c>
      <c r="K88" s="21">
        <v>317.73</v>
      </c>
      <c r="L88" s="21"/>
      <c r="M88" s="21"/>
      <c r="N88" s="42">
        <f t="shared" si="3"/>
        <v>0</v>
      </c>
      <c r="O88" s="157"/>
      <c r="P88" s="158"/>
      <c r="Q88" s="609"/>
      <c r="R88" s="693"/>
      <c r="S88" s="291">
        <f t="shared" si="4"/>
        <v>0</v>
      </c>
      <c r="T88" s="720"/>
    </row>
    <row r="89" spans="1:20" ht="17.25">
      <c r="A89" s="50"/>
      <c r="B89" s="51"/>
      <c r="C89" s="51"/>
      <c r="D89" s="52"/>
      <c r="E89" s="84"/>
      <c r="F89" s="54"/>
      <c r="G89" s="85"/>
      <c r="H89" s="55"/>
      <c r="I89" s="15" t="s">
        <v>91</v>
      </c>
      <c r="J89" s="21">
        <v>0</v>
      </c>
      <c r="K89" s="21">
        <v>313.73</v>
      </c>
      <c r="L89" s="21"/>
      <c r="M89" s="21"/>
      <c r="N89" s="42">
        <f t="shared" si="3"/>
        <v>0</v>
      </c>
      <c r="O89" s="157"/>
      <c r="P89" s="158"/>
      <c r="Q89" s="609"/>
      <c r="R89" s="693"/>
      <c r="S89" s="291">
        <f t="shared" si="4"/>
        <v>0</v>
      </c>
      <c r="T89" s="720"/>
    </row>
    <row r="90" spans="1:20" ht="12.75">
      <c r="A90" s="50"/>
      <c r="B90" s="51"/>
      <c r="C90" s="51"/>
      <c r="D90" s="52"/>
      <c r="E90" s="84"/>
      <c r="F90" s="54"/>
      <c r="G90" s="85"/>
      <c r="H90" s="55"/>
      <c r="I90" s="14" t="s">
        <v>92</v>
      </c>
      <c r="J90" s="21">
        <v>0</v>
      </c>
      <c r="K90" s="21">
        <v>95.51</v>
      </c>
      <c r="L90" s="21"/>
      <c r="M90" s="21"/>
      <c r="N90" s="42">
        <f t="shared" si="3"/>
        <v>0</v>
      </c>
      <c r="O90" s="157"/>
      <c r="P90" s="158"/>
      <c r="Q90" s="609"/>
      <c r="R90" s="693"/>
      <c r="S90" s="291">
        <f t="shared" si="4"/>
        <v>0</v>
      </c>
      <c r="T90" s="720"/>
    </row>
    <row r="91" spans="1:20" ht="12.75">
      <c r="A91" s="50"/>
      <c r="B91" s="51"/>
      <c r="C91" s="51"/>
      <c r="D91" s="52"/>
      <c r="E91" s="84"/>
      <c r="F91" s="54"/>
      <c r="G91" s="85"/>
      <c r="H91" s="55"/>
      <c r="I91" s="14" t="s">
        <v>93</v>
      </c>
      <c r="J91" s="21">
        <v>0</v>
      </c>
      <c r="K91" s="21">
        <v>95.51</v>
      </c>
      <c r="L91" s="21"/>
      <c r="M91" s="21"/>
      <c r="N91" s="42">
        <f t="shared" si="3"/>
        <v>0</v>
      </c>
      <c r="O91" s="157"/>
      <c r="P91" s="158"/>
      <c r="Q91" s="609"/>
      <c r="R91" s="693"/>
      <c r="S91" s="291">
        <f t="shared" si="4"/>
        <v>0</v>
      </c>
      <c r="T91" s="720"/>
    </row>
    <row r="92" spans="1:20" ht="12.75">
      <c r="A92" s="50"/>
      <c r="B92" s="51"/>
      <c r="C92" s="51"/>
      <c r="D92" s="52"/>
      <c r="E92" s="84"/>
      <c r="F92" s="54"/>
      <c r="G92" s="85"/>
      <c r="H92" s="55"/>
      <c r="I92" s="14" t="s">
        <v>94</v>
      </c>
      <c r="J92" s="21">
        <v>0</v>
      </c>
      <c r="K92" s="21">
        <v>95.51</v>
      </c>
      <c r="L92" s="21"/>
      <c r="M92" s="21"/>
      <c r="N92" s="42">
        <f t="shared" si="3"/>
        <v>0</v>
      </c>
      <c r="O92" s="157"/>
      <c r="P92" s="158"/>
      <c r="Q92" s="609"/>
      <c r="R92" s="693"/>
      <c r="S92" s="291">
        <f t="shared" si="4"/>
        <v>0</v>
      </c>
      <c r="T92" s="720"/>
    </row>
    <row r="93" spans="1:20" ht="12.75">
      <c r="A93" s="50"/>
      <c r="B93" s="51"/>
      <c r="C93" s="51"/>
      <c r="D93" s="52"/>
      <c r="E93" s="84"/>
      <c r="F93" s="54"/>
      <c r="G93" s="85"/>
      <c r="H93" s="55"/>
      <c r="I93" s="14" t="s">
        <v>95</v>
      </c>
      <c r="J93" s="21">
        <v>0</v>
      </c>
      <c r="K93" s="21">
        <v>232.42</v>
      </c>
      <c r="L93" s="21"/>
      <c r="M93" s="21"/>
      <c r="N93" s="42">
        <f t="shared" si="3"/>
        <v>0</v>
      </c>
      <c r="O93" s="157"/>
      <c r="P93" s="158"/>
      <c r="Q93" s="609"/>
      <c r="R93" s="693"/>
      <c r="S93" s="291">
        <f t="shared" si="4"/>
        <v>0</v>
      </c>
      <c r="T93" s="720"/>
    </row>
    <row r="94" spans="1:20" ht="12.75">
      <c r="A94" s="50"/>
      <c r="B94" s="51"/>
      <c r="C94" s="51"/>
      <c r="D94" s="52"/>
      <c r="E94" s="84"/>
      <c r="F94" s="54"/>
      <c r="G94" s="85"/>
      <c r="H94" s="55"/>
      <c r="I94" s="14" t="s">
        <v>96</v>
      </c>
      <c r="J94" s="21">
        <v>0</v>
      </c>
      <c r="K94" s="21">
        <v>95.51</v>
      </c>
      <c r="L94" s="21"/>
      <c r="M94" s="21"/>
      <c r="N94" s="42">
        <f t="shared" si="3"/>
        <v>0</v>
      </c>
      <c r="O94" s="157"/>
      <c r="P94" s="158"/>
      <c r="Q94" s="609"/>
      <c r="R94" s="693"/>
      <c r="S94" s="291">
        <f t="shared" si="4"/>
        <v>0</v>
      </c>
      <c r="T94" s="720"/>
    </row>
    <row r="95" spans="1:20" ht="17.25">
      <c r="A95" s="50"/>
      <c r="B95" s="51"/>
      <c r="C95" s="51"/>
      <c r="D95" s="52"/>
      <c r="E95" s="84"/>
      <c r="F95" s="54"/>
      <c r="G95" s="85"/>
      <c r="H95" s="55"/>
      <c r="I95" s="15" t="s">
        <v>98</v>
      </c>
      <c r="J95" s="21">
        <v>0</v>
      </c>
      <c r="K95" s="21">
        <v>102</v>
      </c>
      <c r="L95" s="21"/>
      <c r="M95" s="21"/>
      <c r="N95" s="42">
        <f t="shared" si="3"/>
        <v>0</v>
      </c>
      <c r="O95" s="157"/>
      <c r="P95" s="158"/>
      <c r="Q95" s="609"/>
      <c r="R95" s="693"/>
      <c r="S95" s="291">
        <f t="shared" si="4"/>
        <v>0</v>
      </c>
      <c r="T95" s="720"/>
    </row>
    <row r="96" spans="1:20" ht="17.25">
      <c r="A96" s="50"/>
      <c r="B96" s="51"/>
      <c r="C96" s="51"/>
      <c r="D96" s="52"/>
      <c r="E96" s="84"/>
      <c r="F96" s="54"/>
      <c r="G96" s="85"/>
      <c r="H96" s="55"/>
      <c r="I96" s="15" t="s">
        <v>99</v>
      </c>
      <c r="J96" s="21">
        <v>0</v>
      </c>
      <c r="K96" s="21">
        <v>102</v>
      </c>
      <c r="L96" s="21"/>
      <c r="M96" s="21"/>
      <c r="N96" s="42">
        <f t="shared" si="3"/>
        <v>0</v>
      </c>
      <c r="O96" s="157"/>
      <c r="P96" s="158"/>
      <c r="Q96" s="609"/>
      <c r="R96" s="693"/>
      <c r="S96" s="291">
        <f t="shared" si="4"/>
        <v>0</v>
      </c>
      <c r="T96" s="720"/>
    </row>
    <row r="97" spans="1:20" ht="17.25">
      <c r="A97" s="50"/>
      <c r="B97" s="51"/>
      <c r="C97" s="51"/>
      <c r="D97" s="52"/>
      <c r="E97" s="84"/>
      <c r="F97" s="54"/>
      <c r="G97" s="85"/>
      <c r="H97" s="55"/>
      <c r="I97" s="15" t="s">
        <v>100</v>
      </c>
      <c r="J97" s="21">
        <v>0</v>
      </c>
      <c r="K97" s="21">
        <v>102</v>
      </c>
      <c r="L97" s="21"/>
      <c r="M97" s="21"/>
      <c r="N97" s="42">
        <f t="shared" si="3"/>
        <v>0</v>
      </c>
      <c r="O97" s="157"/>
      <c r="P97" s="158"/>
      <c r="Q97" s="609"/>
      <c r="R97" s="693"/>
      <c r="S97" s="291">
        <f t="shared" si="4"/>
        <v>0</v>
      </c>
      <c r="T97" s="720"/>
    </row>
    <row r="98" spans="1:20" ht="17.25">
      <c r="A98" s="50"/>
      <c r="B98" s="51"/>
      <c r="C98" s="51"/>
      <c r="D98" s="52"/>
      <c r="E98" s="84"/>
      <c r="F98" s="54"/>
      <c r="G98" s="85"/>
      <c r="H98" s="55"/>
      <c r="I98" s="15" t="s">
        <v>97</v>
      </c>
      <c r="J98" s="21">
        <v>0</v>
      </c>
      <c r="K98" s="21">
        <v>177</v>
      </c>
      <c r="L98" s="21"/>
      <c r="M98" s="21"/>
      <c r="N98" s="42">
        <f t="shared" si="3"/>
        <v>0</v>
      </c>
      <c r="O98" s="157"/>
      <c r="P98" s="158"/>
      <c r="Q98" s="609"/>
      <c r="R98" s="693"/>
      <c r="S98" s="291">
        <f t="shared" si="4"/>
        <v>0</v>
      </c>
      <c r="T98" s="720"/>
    </row>
    <row r="99" spans="1:20" ht="12.75">
      <c r="A99" s="534"/>
      <c r="B99" s="98"/>
      <c r="C99" s="98"/>
      <c r="D99" s="535"/>
      <c r="E99" s="84"/>
      <c r="F99" s="54"/>
      <c r="G99" s="85"/>
      <c r="H99" s="55"/>
      <c r="I99" s="15"/>
      <c r="J99" s="21"/>
      <c r="K99" s="21"/>
      <c r="L99" s="21"/>
      <c r="M99" s="21"/>
      <c r="N99" s="42"/>
      <c r="O99" s="157"/>
      <c r="P99" s="158"/>
      <c r="Q99" s="609"/>
      <c r="R99" s="693"/>
      <c r="S99" s="291">
        <f t="shared" si="4"/>
        <v>0</v>
      </c>
      <c r="T99" s="720"/>
    </row>
    <row r="100" spans="1:20" ht="12.75">
      <c r="A100" s="534"/>
      <c r="B100" s="98"/>
      <c r="C100" s="98"/>
      <c r="D100" s="535"/>
      <c r="E100" s="84"/>
      <c r="F100" s="54"/>
      <c r="G100" s="85"/>
      <c r="H100" s="55"/>
      <c r="I100" s="15"/>
      <c r="J100" s="21"/>
      <c r="K100" s="21"/>
      <c r="L100" s="21"/>
      <c r="M100" s="21"/>
      <c r="N100" s="42"/>
      <c r="O100" s="157"/>
      <c r="P100" s="158"/>
      <c r="Q100" s="609"/>
      <c r="R100" s="693"/>
      <c r="S100" s="291">
        <f t="shared" si="4"/>
        <v>0</v>
      </c>
      <c r="T100" s="720"/>
    </row>
    <row r="101" spans="1:20" ht="12.75">
      <c r="A101" s="534"/>
      <c r="B101" s="98"/>
      <c r="C101" s="98"/>
      <c r="D101" s="535"/>
      <c r="E101" s="84"/>
      <c r="F101" s="54"/>
      <c r="G101" s="85"/>
      <c r="H101" s="55"/>
      <c r="I101" s="15"/>
      <c r="J101" s="21"/>
      <c r="K101" s="21"/>
      <c r="L101" s="21"/>
      <c r="M101" s="21"/>
      <c r="N101" s="42"/>
      <c r="O101" s="157"/>
      <c r="P101" s="158"/>
      <c r="Q101" s="609"/>
      <c r="R101" s="693"/>
      <c r="S101" s="291">
        <f t="shared" si="4"/>
        <v>0</v>
      </c>
      <c r="T101" s="720"/>
    </row>
    <row r="102" spans="1:20" ht="12.75">
      <c r="A102" s="534"/>
      <c r="B102" s="98"/>
      <c r="C102" s="98"/>
      <c r="D102" s="535"/>
      <c r="E102" s="84"/>
      <c r="F102" s="54"/>
      <c r="G102" s="85"/>
      <c r="H102" s="55"/>
      <c r="I102" s="15"/>
      <c r="J102" s="21"/>
      <c r="K102" s="21"/>
      <c r="L102" s="21"/>
      <c r="M102" s="21"/>
      <c r="N102" s="42"/>
      <c r="O102" s="157"/>
      <c r="P102" s="158"/>
      <c r="Q102" s="609"/>
      <c r="R102" s="693"/>
      <c r="S102" s="291">
        <f t="shared" si="4"/>
        <v>0</v>
      </c>
      <c r="T102" s="720"/>
    </row>
    <row r="103" spans="1:20" ht="116.25" thickBot="1">
      <c r="A103" s="78" t="s">
        <v>0</v>
      </c>
      <c r="B103" s="79" t="s">
        <v>5</v>
      </c>
      <c r="C103" s="79" t="s">
        <v>3</v>
      </c>
      <c r="D103" s="439" t="s">
        <v>165</v>
      </c>
      <c r="E103" s="440" t="s">
        <v>102</v>
      </c>
      <c r="F103" s="409" t="s">
        <v>242</v>
      </c>
      <c r="G103" s="410" t="s">
        <v>170</v>
      </c>
      <c r="H103" s="408" t="s">
        <v>287</v>
      </c>
      <c r="I103" s="14"/>
      <c r="J103" s="29">
        <f>J104+J105+J106+J107+J108+J109+J110+J111+J112+J113+J115+J117+J118+J119+J120+J121+J122+J123+J124+J125+J127+J128+J129+J126+J116+J114</f>
        <v>273802</v>
      </c>
      <c r="K103" s="13"/>
      <c r="L103" s="335"/>
      <c r="M103" s="335"/>
      <c r="N103" s="38">
        <f>N104+N105+N106+N107+N108+N109+N110+N111+N112+N113+N115+N117+N118+N119+N120+N121+N122+N123+N124+N125+N127+N128+N129+N116+N114+N126</f>
        <v>8913302.673600001</v>
      </c>
      <c r="O103" s="254">
        <f>O104+O105+O106+O107+O108+O109+O110+O111+O112+O113+O115+O117+O118+O119+O120+O121+O122+O123+O124+O125+O127+O128+O129+O126+O116+O114</f>
        <v>26941</v>
      </c>
      <c r="P103" s="38">
        <f>P104+P105+P106+P107+P108+P109+P110+P111+P112+P113+P115+P117+P118+P119+P120+P121+P122+P123+P124+P125+P127+P128+P129+P126+P116+P114</f>
        <v>1073394.0984000002</v>
      </c>
      <c r="Q103" s="614">
        <f>O103*100/J103</f>
        <v>9.839592114009394</v>
      </c>
      <c r="R103" s="697">
        <f>R104+R105+R106+R107+R108+R109+R110+R111+R112+R113+R115+R117+R118+R119+R120+R121+R122+R123+R124+R125+R127+R128+R129+R126+R116+R114</f>
        <v>124664</v>
      </c>
      <c r="S103" s="692">
        <f t="shared" si="4"/>
        <v>151605</v>
      </c>
      <c r="T103" s="711">
        <f>S103*100/J103</f>
        <v>55.370304088355816</v>
      </c>
    </row>
    <row r="104" spans="1:20" ht="12.75">
      <c r="A104" s="278"/>
      <c r="B104" s="279"/>
      <c r="C104" s="279"/>
      <c r="D104" s="280"/>
      <c r="E104" s="281"/>
      <c r="F104" s="282"/>
      <c r="G104" s="282"/>
      <c r="H104" s="283"/>
      <c r="I104" s="284" t="s">
        <v>103</v>
      </c>
      <c r="J104" s="207">
        <v>2445</v>
      </c>
      <c r="K104" s="310">
        <v>38.31</v>
      </c>
      <c r="L104" s="310">
        <v>1</v>
      </c>
      <c r="M104" s="310">
        <v>1.04</v>
      </c>
      <c r="N104" s="208">
        <f>J104*K104*L104*M104</f>
        <v>97414.66800000002</v>
      </c>
      <c r="O104" s="598">
        <v>396</v>
      </c>
      <c r="P104" s="604">
        <f>K104*L104*O104*M104</f>
        <v>15777.590400000001</v>
      </c>
      <c r="Q104" s="609"/>
      <c r="R104" s="689">
        <v>957</v>
      </c>
      <c r="S104" s="291">
        <f t="shared" si="4"/>
        <v>1353</v>
      </c>
      <c r="T104" s="720"/>
    </row>
    <row r="105" spans="1:20" ht="12.75">
      <c r="A105" s="285"/>
      <c r="B105" s="286"/>
      <c r="C105" s="286"/>
      <c r="D105" s="287"/>
      <c r="E105" s="288"/>
      <c r="F105" s="289"/>
      <c r="G105" s="289"/>
      <c r="H105" s="290"/>
      <c r="I105" s="284" t="s">
        <v>104</v>
      </c>
      <c r="J105" s="207">
        <v>60000</v>
      </c>
      <c r="K105" s="310">
        <v>38.31</v>
      </c>
      <c r="L105" s="310">
        <v>0.1652</v>
      </c>
      <c r="M105" s="310">
        <v>1.04</v>
      </c>
      <c r="N105" s="208">
        <f aca="true" t="shared" si="5" ref="N105:N129">J105*K105*L105*M105</f>
        <v>394917.86880000005</v>
      </c>
      <c r="O105" s="630">
        <v>0</v>
      </c>
      <c r="P105" s="604">
        <f aca="true" t="shared" si="6" ref="P105:P129">K105*L105*O105*M105</f>
        <v>0</v>
      </c>
      <c r="Q105" s="609"/>
      <c r="R105" s="689">
        <v>36800</v>
      </c>
      <c r="S105" s="291">
        <f t="shared" si="4"/>
        <v>36800</v>
      </c>
      <c r="T105" s="720"/>
    </row>
    <row r="106" spans="1:20" ht="12.75">
      <c r="A106" s="285"/>
      <c r="B106" s="286"/>
      <c r="C106" s="286"/>
      <c r="D106" s="287"/>
      <c r="E106" s="288"/>
      <c r="F106" s="289"/>
      <c r="G106" s="289"/>
      <c r="H106" s="290"/>
      <c r="I106" s="233" t="s">
        <v>109</v>
      </c>
      <c r="J106" s="207">
        <v>1035</v>
      </c>
      <c r="K106" s="310">
        <v>38.31</v>
      </c>
      <c r="L106" s="310">
        <v>1</v>
      </c>
      <c r="M106" s="310">
        <v>1.04</v>
      </c>
      <c r="N106" s="208">
        <f t="shared" si="5"/>
        <v>41236.884000000005</v>
      </c>
      <c r="O106" s="630">
        <v>0</v>
      </c>
      <c r="P106" s="604">
        <f t="shared" si="6"/>
        <v>0</v>
      </c>
      <c r="Q106" s="609"/>
      <c r="R106" s="689">
        <v>0</v>
      </c>
      <c r="S106" s="291">
        <f t="shared" si="4"/>
        <v>0</v>
      </c>
      <c r="T106" s="720"/>
    </row>
    <row r="107" spans="1:20" ht="17.25" customHeight="1">
      <c r="A107" s="285"/>
      <c r="B107" s="286"/>
      <c r="C107" s="286"/>
      <c r="D107" s="287"/>
      <c r="E107" s="288"/>
      <c r="F107" s="289"/>
      <c r="G107" s="289"/>
      <c r="H107" s="290"/>
      <c r="I107" s="291" t="s">
        <v>208</v>
      </c>
      <c r="J107" s="207">
        <v>45342</v>
      </c>
      <c r="K107" s="310">
        <v>38.31</v>
      </c>
      <c r="L107" s="310">
        <v>1</v>
      </c>
      <c r="M107" s="310">
        <v>1.04</v>
      </c>
      <c r="N107" s="208">
        <f t="shared" si="5"/>
        <v>1806534.1008000001</v>
      </c>
      <c r="O107" s="630">
        <v>2674</v>
      </c>
      <c r="P107" s="604">
        <f t="shared" si="6"/>
        <v>106538.5776</v>
      </c>
      <c r="Q107" s="609"/>
      <c r="R107" s="689">
        <v>21203</v>
      </c>
      <c r="S107" s="291">
        <f t="shared" si="4"/>
        <v>23877</v>
      </c>
      <c r="T107" s="720"/>
    </row>
    <row r="108" spans="1:20" ht="12.75">
      <c r="A108" s="285"/>
      <c r="B108" s="286"/>
      <c r="C108" s="286"/>
      <c r="D108" s="287"/>
      <c r="E108" s="288"/>
      <c r="F108" s="289"/>
      <c r="G108" s="289"/>
      <c r="H108" s="290"/>
      <c r="I108" s="233" t="s">
        <v>108</v>
      </c>
      <c r="J108" s="207">
        <v>510</v>
      </c>
      <c r="K108" s="310">
        <v>38.31</v>
      </c>
      <c r="L108" s="310">
        <v>1</v>
      </c>
      <c r="M108" s="310">
        <v>1.04</v>
      </c>
      <c r="N108" s="208">
        <f t="shared" si="5"/>
        <v>20319.624000000003</v>
      </c>
      <c r="O108" s="630">
        <v>237</v>
      </c>
      <c r="P108" s="604">
        <f t="shared" si="6"/>
        <v>9442.6488</v>
      </c>
      <c r="Q108" s="609"/>
      <c r="R108" s="689">
        <v>0</v>
      </c>
      <c r="S108" s="291">
        <f t="shared" si="4"/>
        <v>237</v>
      </c>
      <c r="T108" s="720"/>
    </row>
    <row r="109" spans="1:20" ht="12.75">
      <c r="A109" s="285"/>
      <c r="B109" s="286"/>
      <c r="C109" s="286"/>
      <c r="D109" s="287"/>
      <c r="E109" s="288"/>
      <c r="F109" s="289"/>
      <c r="G109" s="289"/>
      <c r="H109" s="290"/>
      <c r="I109" s="233" t="s">
        <v>209</v>
      </c>
      <c r="J109" s="207">
        <v>8774</v>
      </c>
      <c r="K109" s="310">
        <v>38.31</v>
      </c>
      <c r="L109" s="310">
        <v>1</v>
      </c>
      <c r="M109" s="310">
        <v>1.04</v>
      </c>
      <c r="N109" s="208">
        <f t="shared" si="5"/>
        <v>349577.21760000003</v>
      </c>
      <c r="O109" s="630">
        <v>0</v>
      </c>
      <c r="P109" s="604">
        <f t="shared" si="6"/>
        <v>0</v>
      </c>
      <c r="Q109" s="609"/>
      <c r="R109" s="689">
        <v>778</v>
      </c>
      <c r="S109" s="291">
        <f t="shared" si="4"/>
        <v>778</v>
      </c>
      <c r="T109" s="720"/>
    </row>
    <row r="110" spans="1:20" ht="12.75">
      <c r="A110" s="285"/>
      <c r="B110" s="286"/>
      <c r="C110" s="286"/>
      <c r="D110" s="287"/>
      <c r="E110" s="288"/>
      <c r="F110" s="289"/>
      <c r="G110" s="289"/>
      <c r="H110" s="290"/>
      <c r="I110" s="233" t="s">
        <v>107</v>
      </c>
      <c r="J110" s="207">
        <v>0</v>
      </c>
      <c r="K110" s="310">
        <v>38.31</v>
      </c>
      <c r="L110" s="310">
        <v>1</v>
      </c>
      <c r="M110" s="310">
        <v>1.04</v>
      </c>
      <c r="N110" s="208">
        <f t="shared" si="5"/>
        <v>0</v>
      </c>
      <c r="O110" s="630">
        <v>0</v>
      </c>
      <c r="P110" s="604">
        <f t="shared" si="6"/>
        <v>0</v>
      </c>
      <c r="Q110" s="609"/>
      <c r="R110" s="689">
        <v>0</v>
      </c>
      <c r="S110" s="291">
        <f t="shared" si="4"/>
        <v>0</v>
      </c>
      <c r="T110" s="720"/>
    </row>
    <row r="111" spans="1:20" ht="12.75">
      <c r="A111" s="285"/>
      <c r="B111" s="286"/>
      <c r="C111" s="286"/>
      <c r="D111" s="287"/>
      <c r="E111" s="288"/>
      <c r="F111" s="289"/>
      <c r="G111" s="289"/>
      <c r="H111" s="290"/>
      <c r="I111" s="233" t="s">
        <v>106</v>
      </c>
      <c r="J111" s="207">
        <v>0</v>
      </c>
      <c r="K111" s="310">
        <v>38.31</v>
      </c>
      <c r="L111" s="310">
        <v>1</v>
      </c>
      <c r="M111" s="310">
        <v>1.04</v>
      </c>
      <c r="N111" s="208">
        <f t="shared" si="5"/>
        <v>0</v>
      </c>
      <c r="O111" s="630">
        <v>0</v>
      </c>
      <c r="P111" s="604">
        <f t="shared" si="6"/>
        <v>0</v>
      </c>
      <c r="Q111" s="609"/>
      <c r="R111" s="689">
        <v>0</v>
      </c>
      <c r="S111" s="291">
        <f t="shared" si="4"/>
        <v>0</v>
      </c>
      <c r="T111" s="720"/>
    </row>
    <row r="112" spans="1:20" ht="12.75">
      <c r="A112" s="285"/>
      <c r="B112" s="286"/>
      <c r="C112" s="286"/>
      <c r="D112" s="287"/>
      <c r="E112" s="288"/>
      <c r="F112" s="289"/>
      <c r="G112" s="289"/>
      <c r="H112" s="290"/>
      <c r="I112" s="284" t="s">
        <v>110</v>
      </c>
      <c r="J112" s="207">
        <v>0</v>
      </c>
      <c r="K112" s="310">
        <v>38.31</v>
      </c>
      <c r="L112" s="310">
        <v>1</v>
      </c>
      <c r="M112" s="310">
        <v>1.04</v>
      </c>
      <c r="N112" s="208">
        <f t="shared" si="5"/>
        <v>0</v>
      </c>
      <c r="O112" s="630">
        <v>0</v>
      </c>
      <c r="P112" s="604">
        <f t="shared" si="6"/>
        <v>0</v>
      </c>
      <c r="Q112" s="609"/>
      <c r="R112" s="689">
        <v>0</v>
      </c>
      <c r="S112" s="291">
        <f t="shared" si="4"/>
        <v>0</v>
      </c>
      <c r="T112" s="720"/>
    </row>
    <row r="113" spans="1:20" ht="16.5">
      <c r="A113" s="285"/>
      <c r="B113" s="286"/>
      <c r="C113" s="286"/>
      <c r="D113" s="287"/>
      <c r="E113" s="288"/>
      <c r="F113" s="289"/>
      <c r="G113" s="289"/>
      <c r="H113" s="290"/>
      <c r="I113" s="292" t="s">
        <v>157</v>
      </c>
      <c r="J113" s="207">
        <v>0</v>
      </c>
      <c r="K113" s="310">
        <v>38.31</v>
      </c>
      <c r="L113" s="310">
        <v>1</v>
      </c>
      <c r="M113" s="310">
        <v>1.04</v>
      </c>
      <c r="N113" s="208">
        <f t="shared" si="5"/>
        <v>0</v>
      </c>
      <c r="O113" s="630">
        <v>0</v>
      </c>
      <c r="P113" s="604">
        <f t="shared" si="6"/>
        <v>0</v>
      </c>
      <c r="Q113" s="609"/>
      <c r="R113" s="689">
        <v>0</v>
      </c>
      <c r="S113" s="291">
        <f t="shared" si="4"/>
        <v>0</v>
      </c>
      <c r="T113" s="720"/>
    </row>
    <row r="114" spans="1:20" ht="12.75">
      <c r="A114" s="285"/>
      <c r="B114" s="286"/>
      <c r="C114" s="286"/>
      <c r="D114" s="287"/>
      <c r="E114" s="288"/>
      <c r="F114" s="289"/>
      <c r="G114" s="289"/>
      <c r="H114" s="290"/>
      <c r="I114" s="233" t="s">
        <v>158</v>
      </c>
      <c r="J114" s="207">
        <v>0</v>
      </c>
      <c r="K114" s="310">
        <v>38.31</v>
      </c>
      <c r="L114" s="310">
        <v>1</v>
      </c>
      <c r="M114" s="310">
        <v>1.04</v>
      </c>
      <c r="N114" s="208">
        <f t="shared" si="5"/>
        <v>0</v>
      </c>
      <c r="O114" s="630">
        <v>0</v>
      </c>
      <c r="P114" s="604">
        <f t="shared" si="6"/>
        <v>0</v>
      </c>
      <c r="Q114" s="609"/>
      <c r="R114" s="689">
        <v>0</v>
      </c>
      <c r="S114" s="291">
        <f t="shared" si="4"/>
        <v>0</v>
      </c>
      <c r="T114" s="720"/>
    </row>
    <row r="115" spans="1:20" ht="12.75">
      <c r="A115" s="285"/>
      <c r="B115" s="286"/>
      <c r="C115" s="286"/>
      <c r="D115" s="287"/>
      <c r="E115" s="288"/>
      <c r="F115" s="289"/>
      <c r="G115" s="289"/>
      <c r="H115" s="290"/>
      <c r="I115" s="284" t="s">
        <v>156</v>
      </c>
      <c r="J115" s="207">
        <v>0</v>
      </c>
      <c r="K115" s="310">
        <v>38.31</v>
      </c>
      <c r="L115" s="310">
        <v>1</v>
      </c>
      <c r="M115" s="310">
        <v>1.04</v>
      </c>
      <c r="N115" s="208">
        <f t="shared" si="5"/>
        <v>0</v>
      </c>
      <c r="O115" s="630">
        <v>0</v>
      </c>
      <c r="P115" s="604">
        <f t="shared" si="6"/>
        <v>0</v>
      </c>
      <c r="Q115" s="609"/>
      <c r="R115" s="689">
        <v>0</v>
      </c>
      <c r="S115" s="291">
        <f t="shared" si="4"/>
        <v>0</v>
      </c>
      <c r="T115" s="720"/>
    </row>
    <row r="116" spans="1:20" ht="12.75">
      <c r="A116" s="285"/>
      <c r="B116" s="286"/>
      <c r="C116" s="286"/>
      <c r="D116" s="287"/>
      <c r="E116" s="288"/>
      <c r="F116" s="289"/>
      <c r="G116" s="289"/>
      <c r="H116" s="290"/>
      <c r="I116" s="233" t="s">
        <v>155</v>
      </c>
      <c r="J116" s="207">
        <v>0</v>
      </c>
      <c r="K116" s="310">
        <v>38.31</v>
      </c>
      <c r="L116" s="310">
        <v>1</v>
      </c>
      <c r="M116" s="310">
        <v>1.04</v>
      </c>
      <c r="N116" s="208">
        <f t="shared" si="5"/>
        <v>0</v>
      </c>
      <c r="O116" s="630">
        <v>0</v>
      </c>
      <c r="P116" s="604">
        <f t="shared" si="6"/>
        <v>0</v>
      </c>
      <c r="Q116" s="609"/>
      <c r="R116" s="689">
        <v>0</v>
      </c>
      <c r="S116" s="291">
        <f t="shared" si="4"/>
        <v>0</v>
      </c>
      <c r="T116" s="720"/>
    </row>
    <row r="117" spans="1:20" ht="33.75" customHeight="1">
      <c r="A117" s="285"/>
      <c r="B117" s="286"/>
      <c r="C117" s="286"/>
      <c r="D117" s="287"/>
      <c r="E117" s="288"/>
      <c r="F117" s="289"/>
      <c r="G117" s="289"/>
      <c r="H117" s="290"/>
      <c r="I117" s="292" t="s">
        <v>111</v>
      </c>
      <c r="J117" s="207">
        <v>0</v>
      </c>
      <c r="K117" s="310">
        <v>38.31</v>
      </c>
      <c r="L117" s="310">
        <v>1</v>
      </c>
      <c r="M117" s="310">
        <v>1.04</v>
      </c>
      <c r="N117" s="208">
        <f t="shared" si="5"/>
        <v>0</v>
      </c>
      <c r="O117" s="630">
        <v>0</v>
      </c>
      <c r="P117" s="604">
        <f t="shared" si="6"/>
        <v>0</v>
      </c>
      <c r="Q117" s="609"/>
      <c r="R117" s="689">
        <v>0</v>
      </c>
      <c r="S117" s="291">
        <f t="shared" si="4"/>
        <v>0</v>
      </c>
      <c r="T117" s="720"/>
    </row>
    <row r="118" spans="1:20" ht="21" customHeight="1">
      <c r="A118" s="285"/>
      <c r="B118" s="286"/>
      <c r="C118" s="286"/>
      <c r="D118" s="287"/>
      <c r="E118" s="288"/>
      <c r="F118" s="289"/>
      <c r="G118" s="289"/>
      <c r="H118" s="290"/>
      <c r="I118" s="292" t="s">
        <v>112</v>
      </c>
      <c r="J118" s="207">
        <v>0</v>
      </c>
      <c r="K118" s="310">
        <v>38.31</v>
      </c>
      <c r="L118" s="310">
        <v>1</v>
      </c>
      <c r="M118" s="310">
        <v>1.04</v>
      </c>
      <c r="N118" s="208">
        <f t="shared" si="5"/>
        <v>0</v>
      </c>
      <c r="O118" s="630">
        <v>0</v>
      </c>
      <c r="P118" s="604">
        <f t="shared" si="6"/>
        <v>0</v>
      </c>
      <c r="Q118" s="609"/>
      <c r="R118" s="689">
        <v>0</v>
      </c>
      <c r="S118" s="291">
        <f t="shared" si="4"/>
        <v>0</v>
      </c>
      <c r="T118" s="720"/>
    </row>
    <row r="119" spans="1:20" ht="19.5" customHeight="1">
      <c r="A119" s="285"/>
      <c r="B119" s="286"/>
      <c r="C119" s="286"/>
      <c r="D119" s="287"/>
      <c r="E119" s="288"/>
      <c r="F119" s="289"/>
      <c r="G119" s="289"/>
      <c r="H119" s="290"/>
      <c r="I119" s="292" t="s">
        <v>77</v>
      </c>
      <c r="J119" s="207">
        <v>0</v>
      </c>
      <c r="K119" s="310">
        <v>38.31</v>
      </c>
      <c r="L119" s="310">
        <v>1</v>
      </c>
      <c r="M119" s="310">
        <v>1.04</v>
      </c>
      <c r="N119" s="208">
        <f t="shared" si="5"/>
        <v>0</v>
      </c>
      <c r="O119" s="630">
        <v>0</v>
      </c>
      <c r="P119" s="604">
        <f t="shared" si="6"/>
        <v>0</v>
      </c>
      <c r="Q119" s="609"/>
      <c r="R119" s="689">
        <v>0</v>
      </c>
      <c r="S119" s="291">
        <f t="shared" si="4"/>
        <v>0</v>
      </c>
      <c r="T119" s="720"/>
    </row>
    <row r="120" spans="1:20" ht="12.75">
      <c r="A120" s="285"/>
      <c r="B120" s="286"/>
      <c r="C120" s="286"/>
      <c r="D120" s="287"/>
      <c r="E120" s="288"/>
      <c r="F120" s="289"/>
      <c r="G120" s="289"/>
      <c r="H120" s="290"/>
      <c r="I120" s="292" t="s">
        <v>113</v>
      </c>
      <c r="J120" s="207">
        <v>758</v>
      </c>
      <c r="K120" s="310">
        <v>38.31</v>
      </c>
      <c r="L120" s="310">
        <v>1</v>
      </c>
      <c r="M120" s="310">
        <v>1.04</v>
      </c>
      <c r="N120" s="208">
        <f t="shared" si="5"/>
        <v>30200.539200000003</v>
      </c>
      <c r="O120" s="630">
        <v>0</v>
      </c>
      <c r="P120" s="604">
        <f t="shared" si="6"/>
        <v>0</v>
      </c>
      <c r="Q120" s="609"/>
      <c r="R120" s="689">
        <v>0</v>
      </c>
      <c r="S120" s="291">
        <f t="shared" si="4"/>
        <v>0</v>
      </c>
      <c r="T120" s="720"/>
    </row>
    <row r="121" spans="1:20" ht="13.5" customHeight="1">
      <c r="A121" s="285"/>
      <c r="B121" s="286"/>
      <c r="C121" s="286"/>
      <c r="D121" s="287"/>
      <c r="E121" s="288"/>
      <c r="F121" s="289"/>
      <c r="G121" s="289"/>
      <c r="H121" s="290"/>
      <c r="I121" s="292" t="s">
        <v>210</v>
      </c>
      <c r="J121" s="207">
        <v>130000</v>
      </c>
      <c r="K121" s="310">
        <v>38.31</v>
      </c>
      <c r="L121" s="310">
        <v>1</v>
      </c>
      <c r="M121" s="310">
        <v>1.04</v>
      </c>
      <c r="N121" s="208">
        <f t="shared" si="5"/>
        <v>5179512</v>
      </c>
      <c r="O121" s="630">
        <v>22083</v>
      </c>
      <c r="P121" s="604">
        <f t="shared" si="6"/>
        <v>879839.7192000002</v>
      </c>
      <c r="Q121" s="609"/>
      <c r="R121" s="689">
        <v>61504</v>
      </c>
      <c r="S121" s="291">
        <f t="shared" si="4"/>
        <v>83587</v>
      </c>
      <c r="T121" s="720"/>
    </row>
    <row r="122" spans="1:20" ht="13.5" customHeight="1">
      <c r="A122" s="285"/>
      <c r="B122" s="286"/>
      <c r="C122" s="286"/>
      <c r="D122" s="287"/>
      <c r="E122" s="288"/>
      <c r="F122" s="289"/>
      <c r="G122" s="289"/>
      <c r="H122" s="290"/>
      <c r="I122" s="292" t="s">
        <v>115</v>
      </c>
      <c r="J122" s="207">
        <v>758</v>
      </c>
      <c r="K122" s="310">
        <v>38.31</v>
      </c>
      <c r="L122" s="310">
        <v>1</v>
      </c>
      <c r="M122" s="310">
        <v>1.04</v>
      </c>
      <c r="N122" s="208">
        <f t="shared" si="5"/>
        <v>30200.539200000003</v>
      </c>
      <c r="O122" s="630">
        <v>27</v>
      </c>
      <c r="P122" s="604">
        <f t="shared" si="6"/>
        <v>1075.7448000000002</v>
      </c>
      <c r="Q122" s="609"/>
      <c r="R122" s="689">
        <v>52</v>
      </c>
      <c r="S122" s="291">
        <f t="shared" si="4"/>
        <v>79</v>
      </c>
      <c r="T122" s="720"/>
    </row>
    <row r="123" spans="1:20" ht="13.5" customHeight="1">
      <c r="A123" s="285"/>
      <c r="B123" s="286"/>
      <c r="C123" s="286"/>
      <c r="D123" s="287"/>
      <c r="E123" s="288"/>
      <c r="F123" s="289"/>
      <c r="G123" s="289"/>
      <c r="H123" s="290"/>
      <c r="I123" s="292" t="s">
        <v>114</v>
      </c>
      <c r="J123" s="207">
        <v>0</v>
      </c>
      <c r="K123" s="310">
        <v>38.31</v>
      </c>
      <c r="L123" s="310">
        <v>1</v>
      </c>
      <c r="M123" s="310">
        <v>1.04</v>
      </c>
      <c r="N123" s="208">
        <f t="shared" si="5"/>
        <v>0</v>
      </c>
      <c r="O123" s="630">
        <v>0</v>
      </c>
      <c r="P123" s="604">
        <f t="shared" si="6"/>
        <v>0</v>
      </c>
      <c r="Q123" s="609"/>
      <c r="R123" s="689">
        <v>0</v>
      </c>
      <c r="S123" s="291">
        <f t="shared" si="4"/>
        <v>0</v>
      </c>
      <c r="T123" s="720"/>
    </row>
    <row r="124" spans="1:20" ht="21" customHeight="1">
      <c r="A124" s="285"/>
      <c r="B124" s="286"/>
      <c r="C124" s="286"/>
      <c r="D124" s="287"/>
      <c r="E124" s="288"/>
      <c r="F124" s="289"/>
      <c r="G124" s="289"/>
      <c r="H124" s="290"/>
      <c r="I124" s="292" t="s">
        <v>116</v>
      </c>
      <c r="J124" s="207">
        <v>0</v>
      </c>
      <c r="K124" s="310">
        <v>38.31</v>
      </c>
      <c r="L124" s="310">
        <v>1</v>
      </c>
      <c r="M124" s="310">
        <v>1.04</v>
      </c>
      <c r="N124" s="208">
        <f t="shared" si="5"/>
        <v>0</v>
      </c>
      <c r="O124" s="630">
        <v>0</v>
      </c>
      <c r="P124" s="604">
        <f t="shared" si="6"/>
        <v>0</v>
      </c>
      <c r="Q124" s="609"/>
      <c r="R124" s="689">
        <v>0</v>
      </c>
      <c r="S124" s="291">
        <f t="shared" si="4"/>
        <v>0</v>
      </c>
      <c r="T124" s="720"/>
    </row>
    <row r="125" spans="1:20" ht="13.5" customHeight="1">
      <c r="A125" s="285"/>
      <c r="B125" s="286"/>
      <c r="C125" s="286"/>
      <c r="D125" s="287"/>
      <c r="E125" s="288"/>
      <c r="F125" s="289"/>
      <c r="G125" s="289"/>
      <c r="H125" s="290"/>
      <c r="I125" s="292" t="s">
        <v>154</v>
      </c>
      <c r="J125" s="207">
        <v>0</v>
      </c>
      <c r="K125" s="310">
        <v>38.31</v>
      </c>
      <c r="L125" s="310">
        <v>1</v>
      </c>
      <c r="M125" s="310">
        <v>1.04</v>
      </c>
      <c r="N125" s="208">
        <f t="shared" si="5"/>
        <v>0</v>
      </c>
      <c r="O125" s="630">
        <v>0</v>
      </c>
      <c r="P125" s="604">
        <f t="shared" si="6"/>
        <v>0</v>
      </c>
      <c r="Q125" s="609"/>
      <c r="R125" s="689">
        <v>0</v>
      </c>
      <c r="S125" s="291">
        <f t="shared" si="4"/>
        <v>0</v>
      </c>
      <c r="T125" s="720"/>
    </row>
    <row r="126" spans="1:20" ht="13.5" customHeight="1">
      <c r="A126" s="285"/>
      <c r="B126" s="286"/>
      <c r="C126" s="286"/>
      <c r="D126" s="287"/>
      <c r="E126" s="288"/>
      <c r="F126" s="289"/>
      <c r="G126" s="289"/>
      <c r="H126" s="290"/>
      <c r="I126" s="292" t="s">
        <v>153</v>
      </c>
      <c r="J126" s="207">
        <v>0</v>
      </c>
      <c r="K126" s="310">
        <v>38.31</v>
      </c>
      <c r="L126" s="310">
        <v>1</v>
      </c>
      <c r="M126" s="310">
        <v>1.04</v>
      </c>
      <c r="N126" s="208">
        <f t="shared" si="5"/>
        <v>0</v>
      </c>
      <c r="O126" s="630">
        <v>0</v>
      </c>
      <c r="P126" s="604">
        <f t="shared" si="6"/>
        <v>0</v>
      </c>
      <c r="Q126" s="609"/>
      <c r="R126" s="689">
        <v>0</v>
      </c>
      <c r="S126" s="291">
        <f t="shared" si="4"/>
        <v>0</v>
      </c>
      <c r="T126" s="720"/>
    </row>
    <row r="127" spans="1:20" ht="23.25" customHeight="1">
      <c r="A127" s="285"/>
      <c r="B127" s="286"/>
      <c r="C127" s="286"/>
      <c r="D127" s="287"/>
      <c r="E127" s="288"/>
      <c r="F127" s="289"/>
      <c r="G127" s="289"/>
      <c r="H127" s="290"/>
      <c r="I127" s="292" t="s">
        <v>277</v>
      </c>
      <c r="J127" s="207">
        <v>8900</v>
      </c>
      <c r="K127" s="310">
        <v>38.31</v>
      </c>
      <c r="L127" s="310">
        <v>1</v>
      </c>
      <c r="M127" s="310">
        <v>1.04</v>
      </c>
      <c r="N127" s="208">
        <f t="shared" si="5"/>
        <v>354597.36</v>
      </c>
      <c r="O127" s="630">
        <v>1524</v>
      </c>
      <c r="P127" s="604">
        <f t="shared" si="6"/>
        <v>60719.8176</v>
      </c>
      <c r="Q127" s="609"/>
      <c r="R127" s="689">
        <v>3370</v>
      </c>
      <c r="S127" s="291">
        <f t="shared" si="4"/>
        <v>4894</v>
      </c>
      <c r="T127" s="720"/>
    </row>
    <row r="128" spans="1:20" ht="12.75">
      <c r="A128" s="285"/>
      <c r="B128" s="286"/>
      <c r="C128" s="286"/>
      <c r="D128" s="287"/>
      <c r="E128" s="288"/>
      <c r="F128" s="289"/>
      <c r="G128" s="289"/>
      <c r="H128" s="290"/>
      <c r="I128" s="292" t="s">
        <v>117</v>
      </c>
      <c r="J128" s="207">
        <v>15280</v>
      </c>
      <c r="K128" s="310">
        <v>38.31</v>
      </c>
      <c r="L128" s="310">
        <v>1</v>
      </c>
      <c r="M128" s="310">
        <v>1.04</v>
      </c>
      <c r="N128" s="208">
        <f t="shared" si="5"/>
        <v>608791.8720000001</v>
      </c>
      <c r="O128" s="630">
        <v>0</v>
      </c>
      <c r="P128" s="604">
        <f t="shared" si="6"/>
        <v>0</v>
      </c>
      <c r="Q128" s="609"/>
      <c r="R128" s="689">
        <v>0</v>
      </c>
      <c r="S128" s="291">
        <f t="shared" si="4"/>
        <v>0</v>
      </c>
      <c r="T128" s="720"/>
    </row>
    <row r="129" spans="1:20" ht="13.5" thickBot="1">
      <c r="A129" s="293"/>
      <c r="B129" s="294"/>
      <c r="C129" s="294"/>
      <c r="D129" s="295"/>
      <c r="E129" s="296"/>
      <c r="F129" s="297"/>
      <c r="G129" s="297"/>
      <c r="H129" s="298"/>
      <c r="I129" s="284" t="s">
        <v>118</v>
      </c>
      <c r="J129" s="207">
        <v>0</v>
      </c>
      <c r="K129" s="310">
        <v>38.31</v>
      </c>
      <c r="L129" s="310">
        <v>1</v>
      </c>
      <c r="M129" s="310">
        <v>1.04</v>
      </c>
      <c r="N129" s="208">
        <f t="shared" si="5"/>
        <v>0</v>
      </c>
      <c r="O129" s="630">
        <v>0</v>
      </c>
      <c r="P129" s="604">
        <f t="shared" si="6"/>
        <v>0</v>
      </c>
      <c r="Q129" s="609"/>
      <c r="R129" s="689">
        <v>0</v>
      </c>
      <c r="S129" s="291">
        <f t="shared" si="4"/>
        <v>0</v>
      </c>
      <c r="T129" s="720"/>
    </row>
    <row r="130" spans="1:20" ht="117.75" thickBot="1">
      <c r="A130" s="9" t="s">
        <v>0</v>
      </c>
      <c r="B130" s="8" t="s">
        <v>7</v>
      </c>
      <c r="C130" s="8" t="s">
        <v>3</v>
      </c>
      <c r="D130" s="427" t="s">
        <v>9</v>
      </c>
      <c r="E130" s="339" t="s">
        <v>171</v>
      </c>
      <c r="F130" s="412" t="s">
        <v>120</v>
      </c>
      <c r="G130" s="413" t="s">
        <v>172</v>
      </c>
      <c r="H130" s="411" t="s">
        <v>32</v>
      </c>
      <c r="I130" s="14"/>
      <c r="J130" s="34">
        <f>J131+J132+J133+J134+J135+J136</f>
        <v>0</v>
      </c>
      <c r="K130" s="14"/>
      <c r="L130" s="21"/>
      <c r="M130" s="21"/>
      <c r="N130" s="38">
        <f>N131+N132+N133+N134+N135+N136</f>
        <v>0</v>
      </c>
      <c r="O130" s="199"/>
      <c r="P130" s="200"/>
      <c r="Q130" s="610"/>
      <c r="R130" s="696"/>
      <c r="S130" s="691"/>
      <c r="T130" s="711"/>
    </row>
    <row r="131" spans="1:20" ht="12.75">
      <c r="A131" s="278"/>
      <c r="B131" s="279"/>
      <c r="C131" s="279"/>
      <c r="D131" s="280"/>
      <c r="E131" s="386"/>
      <c r="F131" s="282"/>
      <c r="G131" s="387"/>
      <c r="H131" s="441"/>
      <c r="I131" s="233" t="s">
        <v>122</v>
      </c>
      <c r="J131" s="233">
        <v>0</v>
      </c>
      <c r="K131" s="233">
        <v>1236.13</v>
      </c>
      <c r="L131" s="207"/>
      <c r="M131" s="207"/>
      <c r="N131" s="208">
        <f aca="true" t="shared" si="7" ref="N131:N136">J131*K131</f>
        <v>0</v>
      </c>
      <c r="O131" s="157"/>
      <c r="P131" s="158"/>
      <c r="Q131" s="609"/>
      <c r="R131" s="710"/>
      <c r="S131" s="291"/>
      <c r="T131" s="720"/>
    </row>
    <row r="132" spans="1:20" ht="12.75">
      <c r="A132" s="285"/>
      <c r="B132" s="286"/>
      <c r="C132" s="286"/>
      <c r="D132" s="287"/>
      <c r="E132" s="388"/>
      <c r="F132" s="289"/>
      <c r="G132" s="389"/>
      <c r="H132" s="442"/>
      <c r="I132" s="233" t="s">
        <v>123</v>
      </c>
      <c r="J132" s="233">
        <v>0</v>
      </c>
      <c r="K132" s="233">
        <v>12583.26</v>
      </c>
      <c r="L132" s="207"/>
      <c r="M132" s="207"/>
      <c r="N132" s="208">
        <f t="shared" si="7"/>
        <v>0</v>
      </c>
      <c r="O132" s="157"/>
      <c r="P132" s="158"/>
      <c r="Q132" s="609"/>
      <c r="R132" s="710"/>
      <c r="S132" s="291"/>
      <c r="T132" s="720"/>
    </row>
    <row r="133" spans="1:20" ht="16.5">
      <c r="A133" s="285"/>
      <c r="B133" s="286"/>
      <c r="C133" s="286"/>
      <c r="D133" s="287"/>
      <c r="E133" s="388"/>
      <c r="F133" s="289"/>
      <c r="G133" s="389"/>
      <c r="H133" s="442"/>
      <c r="I133" s="291" t="s">
        <v>124</v>
      </c>
      <c r="J133" s="233">
        <v>0</v>
      </c>
      <c r="K133" s="233">
        <v>17855.24</v>
      </c>
      <c r="L133" s="207"/>
      <c r="M133" s="207"/>
      <c r="N133" s="208">
        <f t="shared" si="7"/>
        <v>0</v>
      </c>
      <c r="O133" s="157"/>
      <c r="P133" s="158"/>
      <c r="Q133" s="609"/>
      <c r="R133" s="710"/>
      <c r="S133" s="291"/>
      <c r="T133" s="720"/>
    </row>
    <row r="134" spans="1:20" ht="16.5">
      <c r="A134" s="285"/>
      <c r="B134" s="286"/>
      <c r="C134" s="286"/>
      <c r="D134" s="287"/>
      <c r="E134" s="388"/>
      <c r="F134" s="289"/>
      <c r="G134" s="389"/>
      <c r="H134" s="442"/>
      <c r="I134" s="291" t="s">
        <v>125</v>
      </c>
      <c r="J134" s="233">
        <v>0</v>
      </c>
      <c r="K134" s="233">
        <v>11537.23</v>
      </c>
      <c r="L134" s="207"/>
      <c r="M134" s="207"/>
      <c r="N134" s="208">
        <f t="shared" si="7"/>
        <v>0</v>
      </c>
      <c r="O134" s="157"/>
      <c r="P134" s="158"/>
      <c r="Q134" s="609"/>
      <c r="R134" s="710"/>
      <c r="S134" s="291"/>
      <c r="T134" s="720"/>
    </row>
    <row r="135" spans="1:20" ht="16.5">
      <c r="A135" s="285"/>
      <c r="B135" s="286"/>
      <c r="C135" s="286"/>
      <c r="D135" s="287"/>
      <c r="E135" s="388"/>
      <c r="F135" s="289"/>
      <c r="G135" s="389"/>
      <c r="H135" s="442"/>
      <c r="I135" s="291" t="s">
        <v>126</v>
      </c>
      <c r="J135" s="233">
        <v>0</v>
      </c>
      <c r="K135" s="233">
        <v>19228.72</v>
      </c>
      <c r="L135" s="207"/>
      <c r="M135" s="207"/>
      <c r="N135" s="208">
        <f t="shared" si="7"/>
        <v>0</v>
      </c>
      <c r="O135" s="157"/>
      <c r="P135" s="158"/>
      <c r="Q135" s="609"/>
      <c r="R135" s="710"/>
      <c r="S135" s="291"/>
      <c r="T135" s="720"/>
    </row>
    <row r="136" spans="1:20" ht="17.25" thickBot="1">
      <c r="A136" s="293"/>
      <c r="B136" s="294"/>
      <c r="C136" s="294"/>
      <c r="D136" s="295"/>
      <c r="E136" s="390"/>
      <c r="F136" s="297"/>
      <c r="G136" s="391"/>
      <c r="H136" s="443"/>
      <c r="I136" s="291" t="s">
        <v>127</v>
      </c>
      <c r="J136" s="233">
        <v>0</v>
      </c>
      <c r="K136" s="233">
        <v>7000000</v>
      </c>
      <c r="L136" s="207"/>
      <c r="M136" s="207"/>
      <c r="N136" s="208">
        <f t="shared" si="7"/>
        <v>0</v>
      </c>
      <c r="O136" s="157"/>
      <c r="P136" s="158"/>
      <c r="Q136" s="609"/>
      <c r="R136" s="710"/>
      <c r="S136" s="291"/>
      <c r="T136" s="720"/>
    </row>
    <row r="137" spans="1:20" ht="116.25" thickBot="1">
      <c r="A137" s="9" t="s">
        <v>0</v>
      </c>
      <c r="B137" s="8" t="s">
        <v>8</v>
      </c>
      <c r="C137" s="8" t="s">
        <v>3</v>
      </c>
      <c r="D137" s="417" t="s">
        <v>9</v>
      </c>
      <c r="E137" s="352" t="s">
        <v>35</v>
      </c>
      <c r="F137" s="414" t="s">
        <v>242</v>
      </c>
      <c r="G137" s="417" t="s">
        <v>260</v>
      </c>
      <c r="H137" s="416" t="s">
        <v>248</v>
      </c>
      <c r="I137" s="14"/>
      <c r="J137" s="557">
        <f>J138+J139</f>
        <v>104078.3</v>
      </c>
      <c r="K137" s="34"/>
      <c r="L137" s="29"/>
      <c r="M137" s="29"/>
      <c r="N137" s="38">
        <f>N138+N139</f>
        <v>6717942.35752</v>
      </c>
      <c r="O137" s="254">
        <f>O138</f>
        <v>12731.6</v>
      </c>
      <c r="P137" s="38">
        <f>P138+P139</f>
        <v>1212323.15412</v>
      </c>
      <c r="Q137" s="614">
        <f>O137*100/J137</f>
        <v>12.232713255308743</v>
      </c>
      <c r="R137" s="697">
        <f>R138</f>
        <v>24137.4</v>
      </c>
      <c r="S137" s="692">
        <f>S138</f>
        <v>36869</v>
      </c>
      <c r="T137" s="711">
        <f>S137*100/J137</f>
        <v>35.42429113465535</v>
      </c>
    </row>
    <row r="138" spans="1:20" ht="12.75">
      <c r="A138" s="278"/>
      <c r="B138" s="279"/>
      <c r="C138" s="279"/>
      <c r="D138" s="280"/>
      <c r="E138" s="386"/>
      <c r="F138" s="282"/>
      <c r="G138" s="387"/>
      <c r="H138" s="283"/>
      <c r="I138" s="174" t="s">
        <v>128</v>
      </c>
      <c r="J138" s="857">
        <v>104078.3</v>
      </c>
      <c r="K138" s="284">
        <v>25.11</v>
      </c>
      <c r="L138" s="310">
        <v>1</v>
      </c>
      <c r="M138" s="310">
        <v>1.04</v>
      </c>
      <c r="N138" s="403">
        <f>J138*K138*L138*M138</f>
        <v>2717942.35752</v>
      </c>
      <c r="O138" s="598">
        <v>12731.6</v>
      </c>
      <c r="P138" s="604">
        <f>K138*L138*O138*M138</f>
        <v>332478.09504000004</v>
      </c>
      <c r="Q138" s="652">
        <f>O138*100/J138</f>
        <v>12.232713255308743</v>
      </c>
      <c r="R138" s="689">
        <v>24137.4</v>
      </c>
      <c r="S138" s="291">
        <f aca="true" t="shared" si="8" ref="S138:S164">O138+R138</f>
        <v>36869</v>
      </c>
      <c r="T138" s="717">
        <f>S138*100/J138</f>
        <v>35.42429113465535</v>
      </c>
    </row>
    <row r="139" spans="1:20" ht="34.5" customHeight="1" thickBot="1">
      <c r="A139" s="285"/>
      <c r="B139" s="286"/>
      <c r="C139" s="286"/>
      <c r="D139" s="287"/>
      <c r="E139" s="388"/>
      <c r="F139" s="289"/>
      <c r="G139" s="389"/>
      <c r="H139" s="290"/>
      <c r="I139" s="183" t="s">
        <v>310</v>
      </c>
      <c r="J139" s="781">
        <v>0</v>
      </c>
      <c r="K139" s="782">
        <v>25.11</v>
      </c>
      <c r="L139" s="783">
        <v>79.65</v>
      </c>
      <c r="M139" s="783">
        <v>1.04</v>
      </c>
      <c r="N139" s="403">
        <v>4000000</v>
      </c>
      <c r="O139" s="598">
        <v>423</v>
      </c>
      <c r="P139" s="604">
        <f>K139*L139*O139*M139</f>
        <v>879845.05908</v>
      </c>
      <c r="Q139" s="653" t="s">
        <v>380</v>
      </c>
      <c r="R139" s="689">
        <v>497</v>
      </c>
      <c r="S139" s="291">
        <f t="shared" si="8"/>
        <v>920</v>
      </c>
      <c r="T139" s="717"/>
    </row>
    <row r="140" spans="1:20" ht="127.5" thickBot="1">
      <c r="A140" s="9" t="s">
        <v>0</v>
      </c>
      <c r="B140" s="8" t="s">
        <v>10</v>
      </c>
      <c r="C140" s="8" t="s">
        <v>3</v>
      </c>
      <c r="D140" s="417" t="s">
        <v>14</v>
      </c>
      <c r="E140" s="384" t="s">
        <v>174</v>
      </c>
      <c r="F140" s="414" t="s">
        <v>242</v>
      </c>
      <c r="G140" s="415" t="s">
        <v>175</v>
      </c>
      <c r="H140" s="416" t="s">
        <v>249</v>
      </c>
      <c r="I140" s="14"/>
      <c r="J140" s="34">
        <f>J141+J142</f>
        <v>2520</v>
      </c>
      <c r="K140" s="34"/>
      <c r="L140" s="29"/>
      <c r="M140" s="29"/>
      <c r="N140" s="38">
        <f>N141+N142</f>
        <v>4644078.629299201</v>
      </c>
      <c r="O140" s="254">
        <f>O141+O142</f>
        <v>496</v>
      </c>
      <c r="P140" s="38">
        <f>P141+P142</f>
        <v>914072.6191001601</v>
      </c>
      <c r="Q140" s="614">
        <f>O140*100/J140</f>
        <v>19.682539682539684</v>
      </c>
      <c r="R140" s="697">
        <f>R141+R142</f>
        <v>542</v>
      </c>
      <c r="S140" s="692">
        <f t="shared" si="8"/>
        <v>1038</v>
      </c>
      <c r="T140" s="711">
        <f>S140*100/J140</f>
        <v>41.19047619047619</v>
      </c>
    </row>
    <row r="141" spans="1:20" ht="39.75" customHeight="1">
      <c r="A141" s="278"/>
      <c r="B141" s="279"/>
      <c r="C141" s="279"/>
      <c r="D141" s="280"/>
      <c r="E141" s="386"/>
      <c r="F141" s="282"/>
      <c r="G141" s="387"/>
      <c r="H141" s="283"/>
      <c r="I141" s="291" t="s">
        <v>132</v>
      </c>
      <c r="J141" s="233">
        <v>2520</v>
      </c>
      <c r="K141" s="316">
        <v>6072.68</v>
      </c>
      <c r="L141" s="503">
        <v>0.2918</v>
      </c>
      <c r="M141" s="503">
        <v>1.04</v>
      </c>
      <c r="N141" s="208">
        <f>J141*K141*L141*M141</f>
        <v>4644078.629299201</v>
      </c>
      <c r="O141" s="598">
        <v>496</v>
      </c>
      <c r="P141" s="604">
        <f>K141*L141*O141*M141</f>
        <v>914072.6191001601</v>
      </c>
      <c r="Q141" s="609"/>
      <c r="R141" s="689">
        <v>542</v>
      </c>
      <c r="S141" s="291">
        <f t="shared" si="8"/>
        <v>1038</v>
      </c>
      <c r="T141" s="720"/>
    </row>
    <row r="142" spans="1:20" ht="17.25" thickBot="1">
      <c r="A142" s="293"/>
      <c r="B142" s="294"/>
      <c r="C142" s="294"/>
      <c r="D142" s="295"/>
      <c r="E142" s="390"/>
      <c r="F142" s="297"/>
      <c r="G142" s="391"/>
      <c r="H142" s="298"/>
      <c r="I142" s="291" t="s">
        <v>131</v>
      </c>
      <c r="J142" s="207">
        <v>0</v>
      </c>
      <c r="K142" s="233">
        <v>6072.68</v>
      </c>
      <c r="L142" s="207">
        <v>5.7211</v>
      </c>
      <c r="M142" s="503">
        <v>1.04</v>
      </c>
      <c r="N142" s="208">
        <f>J142*K142*L142*M142</f>
        <v>0</v>
      </c>
      <c r="O142" s="598"/>
      <c r="P142" s="604"/>
      <c r="Q142" s="609"/>
      <c r="R142" s="689"/>
      <c r="S142" s="291">
        <f t="shared" si="8"/>
        <v>0</v>
      </c>
      <c r="T142" s="720"/>
    </row>
    <row r="143" spans="1:20" ht="65.25" customHeight="1" thickBot="1">
      <c r="A143" s="154" t="s">
        <v>257</v>
      </c>
      <c r="B143" s="154" t="s">
        <v>258</v>
      </c>
      <c r="C143" s="154" t="s">
        <v>259</v>
      </c>
      <c r="D143" s="255" t="s">
        <v>133</v>
      </c>
      <c r="E143" s="255" t="s">
        <v>133</v>
      </c>
      <c r="F143" s="154" t="s">
        <v>246</v>
      </c>
      <c r="G143" s="255" t="s">
        <v>247</v>
      </c>
      <c r="H143" s="152" t="s">
        <v>34</v>
      </c>
      <c r="I143" s="34"/>
      <c r="J143" s="253">
        <v>307624</v>
      </c>
      <c r="K143" s="34">
        <v>22.1</v>
      </c>
      <c r="L143" s="29">
        <v>1</v>
      </c>
      <c r="M143" s="29">
        <v>1.04</v>
      </c>
      <c r="N143" s="240">
        <f>J143*K143*L143*M143</f>
        <v>7070430.016000001</v>
      </c>
      <c r="O143" s="603">
        <v>109904</v>
      </c>
      <c r="P143" s="38">
        <f>K143*L143*O143*M143</f>
        <v>2526033.5360000003</v>
      </c>
      <c r="Q143" s="614">
        <f>O143*100/J143</f>
        <v>35.726731334356224</v>
      </c>
      <c r="R143" s="695">
        <v>110974</v>
      </c>
      <c r="S143" s="292">
        <f t="shared" si="8"/>
        <v>220878</v>
      </c>
      <c r="T143" s="711">
        <f>S143*100/J143</f>
        <v>71.80128988635477</v>
      </c>
    </row>
    <row r="144" spans="1:20" ht="147" thickBot="1">
      <c r="A144" s="9" t="s">
        <v>0</v>
      </c>
      <c r="B144" s="8" t="s">
        <v>17</v>
      </c>
      <c r="C144" s="8" t="s">
        <v>13</v>
      </c>
      <c r="D144" s="25" t="s">
        <v>176</v>
      </c>
      <c r="E144" s="25" t="s">
        <v>177</v>
      </c>
      <c r="F144" s="217" t="s">
        <v>252</v>
      </c>
      <c r="G144" s="218" t="s">
        <v>178</v>
      </c>
      <c r="H144" s="219" t="s">
        <v>245</v>
      </c>
      <c r="I144" s="14"/>
      <c r="J144" s="34">
        <f>J145+J146+J147+J148+J149+J150+J151+J152+J153</f>
        <v>0</v>
      </c>
      <c r="K144" s="31"/>
      <c r="L144" s="28"/>
      <c r="M144" s="28"/>
      <c r="N144" s="38">
        <f>N145+N146+N147+N148+N149+N150+N151+N152+N153</f>
        <v>0</v>
      </c>
      <c r="O144" s="199"/>
      <c r="P144" s="200"/>
      <c r="Q144" s="607"/>
      <c r="R144" s="696"/>
      <c r="S144" s="691">
        <f t="shared" si="8"/>
        <v>0</v>
      </c>
      <c r="T144" s="711"/>
    </row>
    <row r="145" spans="1:20" ht="12.75">
      <c r="A145" s="278"/>
      <c r="B145" s="279"/>
      <c r="C145" s="279"/>
      <c r="D145" s="280"/>
      <c r="E145" s="386"/>
      <c r="F145" s="282"/>
      <c r="G145" s="387"/>
      <c r="H145" s="283"/>
      <c r="I145" s="233" t="s">
        <v>134</v>
      </c>
      <c r="J145" s="233">
        <v>0</v>
      </c>
      <c r="K145" s="233">
        <v>1766.07</v>
      </c>
      <c r="L145" s="207"/>
      <c r="M145" s="207"/>
      <c r="N145" s="208">
        <f>J145*K145</f>
        <v>0</v>
      </c>
      <c r="O145" s="161"/>
      <c r="P145" s="198"/>
      <c r="Q145" s="611"/>
      <c r="R145" s="693"/>
      <c r="S145" s="291">
        <f t="shared" si="8"/>
        <v>0</v>
      </c>
      <c r="T145" s="720"/>
    </row>
    <row r="146" spans="1:20" ht="12.75">
      <c r="A146" s="285"/>
      <c r="B146" s="286"/>
      <c r="C146" s="286"/>
      <c r="D146" s="287"/>
      <c r="E146" s="388"/>
      <c r="F146" s="289"/>
      <c r="G146" s="389"/>
      <c r="H146" s="290"/>
      <c r="I146" s="233" t="s">
        <v>135</v>
      </c>
      <c r="J146" s="233">
        <v>0</v>
      </c>
      <c r="K146" s="233">
        <v>2167.23</v>
      </c>
      <c r="L146" s="207"/>
      <c r="M146" s="207"/>
      <c r="N146" s="208">
        <f aca="true" t="shared" si="9" ref="N146:N153">J146*K146</f>
        <v>0</v>
      </c>
      <c r="O146" s="161"/>
      <c r="P146" s="198"/>
      <c r="Q146" s="611"/>
      <c r="R146" s="693"/>
      <c r="S146" s="291">
        <f t="shared" si="8"/>
        <v>0</v>
      </c>
      <c r="T146" s="720"/>
    </row>
    <row r="147" spans="1:20" ht="12.75">
      <c r="A147" s="285"/>
      <c r="B147" s="286"/>
      <c r="C147" s="286"/>
      <c r="D147" s="287"/>
      <c r="E147" s="388"/>
      <c r="F147" s="289"/>
      <c r="G147" s="389"/>
      <c r="H147" s="290"/>
      <c r="I147" s="233" t="s">
        <v>136</v>
      </c>
      <c r="J147" s="233">
        <v>0</v>
      </c>
      <c r="K147" s="233">
        <v>1766.0599999999997</v>
      </c>
      <c r="L147" s="207"/>
      <c r="M147" s="207"/>
      <c r="N147" s="208">
        <f t="shared" si="9"/>
        <v>0</v>
      </c>
      <c r="O147" s="161"/>
      <c r="P147" s="198"/>
      <c r="Q147" s="611"/>
      <c r="R147" s="693"/>
      <c r="S147" s="291">
        <f t="shared" si="8"/>
        <v>0</v>
      </c>
      <c r="T147" s="720"/>
    </row>
    <row r="148" spans="1:20" ht="12.75">
      <c r="A148" s="285"/>
      <c r="B148" s="286"/>
      <c r="C148" s="286"/>
      <c r="D148" s="287"/>
      <c r="E148" s="388"/>
      <c r="F148" s="289"/>
      <c r="G148" s="389"/>
      <c r="H148" s="290"/>
      <c r="I148" s="233" t="s">
        <v>139</v>
      </c>
      <c r="J148" s="233">
        <v>0</v>
      </c>
      <c r="K148" s="233">
        <v>7900</v>
      </c>
      <c r="L148" s="207"/>
      <c r="M148" s="207"/>
      <c r="N148" s="208">
        <f t="shared" si="9"/>
        <v>0</v>
      </c>
      <c r="O148" s="161"/>
      <c r="P148" s="198"/>
      <c r="Q148" s="611"/>
      <c r="R148" s="693"/>
      <c r="S148" s="291">
        <f t="shared" si="8"/>
        <v>0</v>
      </c>
      <c r="T148" s="720"/>
    </row>
    <row r="149" spans="1:20" ht="16.5">
      <c r="A149" s="285"/>
      <c r="B149" s="286"/>
      <c r="C149" s="286"/>
      <c r="D149" s="287"/>
      <c r="E149" s="388"/>
      <c r="F149" s="289"/>
      <c r="G149" s="389"/>
      <c r="H149" s="290"/>
      <c r="I149" s="291" t="s">
        <v>140</v>
      </c>
      <c r="J149" s="233">
        <v>0</v>
      </c>
      <c r="K149" s="233">
        <v>4339.71</v>
      </c>
      <c r="L149" s="207"/>
      <c r="M149" s="207"/>
      <c r="N149" s="208">
        <f t="shared" si="9"/>
        <v>0</v>
      </c>
      <c r="O149" s="161"/>
      <c r="P149" s="198"/>
      <c r="Q149" s="611"/>
      <c r="R149" s="693"/>
      <c r="S149" s="291">
        <f t="shared" si="8"/>
        <v>0</v>
      </c>
      <c r="T149" s="720"/>
    </row>
    <row r="150" spans="1:20" ht="12.75">
      <c r="A150" s="285"/>
      <c r="B150" s="286"/>
      <c r="C150" s="286"/>
      <c r="D150" s="287"/>
      <c r="E150" s="388"/>
      <c r="F150" s="289"/>
      <c r="G150" s="389"/>
      <c r="H150" s="290"/>
      <c r="I150" s="233" t="s">
        <v>137</v>
      </c>
      <c r="J150" s="233">
        <v>0</v>
      </c>
      <c r="K150" s="233">
        <v>5608.419999999999</v>
      </c>
      <c r="L150" s="207"/>
      <c r="M150" s="207"/>
      <c r="N150" s="208">
        <f t="shared" si="9"/>
        <v>0</v>
      </c>
      <c r="O150" s="161"/>
      <c r="P150" s="198"/>
      <c r="Q150" s="611"/>
      <c r="R150" s="693"/>
      <c r="S150" s="291">
        <f t="shared" si="8"/>
        <v>0</v>
      </c>
      <c r="T150" s="720"/>
    </row>
    <row r="151" spans="1:20" ht="12.75">
      <c r="A151" s="285"/>
      <c r="B151" s="286"/>
      <c r="C151" s="286"/>
      <c r="D151" s="431"/>
      <c r="E151" s="432"/>
      <c r="F151" s="433"/>
      <c r="G151" s="434"/>
      <c r="H151" s="435"/>
      <c r="I151" s="233" t="s">
        <v>138</v>
      </c>
      <c r="J151" s="233">
        <v>0</v>
      </c>
      <c r="K151" s="233">
        <v>2201.15</v>
      </c>
      <c r="L151" s="207"/>
      <c r="M151" s="207"/>
      <c r="N151" s="208">
        <f t="shared" si="9"/>
        <v>0</v>
      </c>
      <c r="O151" s="161"/>
      <c r="P151" s="198"/>
      <c r="Q151" s="611"/>
      <c r="R151" s="693"/>
      <c r="S151" s="291">
        <f t="shared" si="8"/>
        <v>0</v>
      </c>
      <c r="T151" s="720"/>
    </row>
    <row r="152" spans="1:20" ht="12.75">
      <c r="A152" s="285"/>
      <c r="B152" s="286"/>
      <c r="C152" s="286"/>
      <c r="D152" s="287"/>
      <c r="E152" s="388"/>
      <c r="F152" s="289"/>
      <c r="G152" s="389"/>
      <c r="H152" s="290"/>
      <c r="I152" s="233" t="s">
        <v>159</v>
      </c>
      <c r="J152" s="233">
        <v>0</v>
      </c>
      <c r="K152" s="233">
        <v>238</v>
      </c>
      <c r="L152" s="207"/>
      <c r="M152" s="207"/>
      <c r="N152" s="208">
        <f t="shared" si="9"/>
        <v>0</v>
      </c>
      <c r="O152" s="161"/>
      <c r="P152" s="198"/>
      <c r="Q152" s="611"/>
      <c r="R152" s="693"/>
      <c r="S152" s="291">
        <f t="shared" si="8"/>
        <v>0</v>
      </c>
      <c r="T152" s="720"/>
    </row>
    <row r="153" spans="1:20" ht="13.5" thickBot="1">
      <c r="A153" s="293"/>
      <c r="B153" s="294"/>
      <c r="C153" s="294"/>
      <c r="D153" s="287"/>
      <c r="E153" s="388"/>
      <c r="F153" s="289"/>
      <c r="G153" s="389"/>
      <c r="H153" s="290"/>
      <c r="I153" s="233" t="s">
        <v>160</v>
      </c>
      <c r="J153" s="233">
        <v>0</v>
      </c>
      <c r="K153" s="233">
        <v>175</v>
      </c>
      <c r="L153" s="207"/>
      <c r="M153" s="207"/>
      <c r="N153" s="208">
        <f t="shared" si="9"/>
        <v>0</v>
      </c>
      <c r="O153" s="161"/>
      <c r="P153" s="198"/>
      <c r="Q153" s="611"/>
      <c r="R153" s="693"/>
      <c r="S153" s="291">
        <f t="shared" si="8"/>
        <v>0</v>
      </c>
      <c r="T153" s="720"/>
    </row>
    <row r="154" spans="1:20" ht="124.5" thickBot="1">
      <c r="A154" s="9" t="s">
        <v>0</v>
      </c>
      <c r="B154" s="8" t="s">
        <v>18</v>
      </c>
      <c r="C154" s="8" t="s">
        <v>13</v>
      </c>
      <c r="D154" s="80" t="s">
        <v>16</v>
      </c>
      <c r="E154" s="80" t="s">
        <v>19</v>
      </c>
      <c r="F154" s="245" t="s">
        <v>254</v>
      </c>
      <c r="G154" s="246" t="s">
        <v>168</v>
      </c>
      <c r="H154" s="204" t="s">
        <v>243</v>
      </c>
      <c r="I154" s="13"/>
      <c r="J154" s="29">
        <f>J155+J156+J157+J158+J159+J160+J161+J162+J163</f>
        <v>800</v>
      </c>
      <c r="K154" s="34"/>
      <c r="L154" s="29"/>
      <c r="M154" s="29"/>
      <c r="N154" s="38">
        <f>N155+N156+N157+N158+N159+N160+N161+N162+N163</f>
        <v>376892.920404</v>
      </c>
      <c r="O154" s="254">
        <f>O155+O156+O157+O158+O159+O160+O161+O162+O163</f>
        <v>94</v>
      </c>
      <c r="P154" s="38">
        <f>P155+P156+P157+P158+P159+P160+P161+P162+P163</f>
        <v>43598.213879999996</v>
      </c>
      <c r="Q154" s="614">
        <f>O154*100/J154</f>
        <v>11.75</v>
      </c>
      <c r="R154" s="697">
        <f>R155+R156+R157+R158+R159+R160+R161+R162+R163</f>
        <v>261</v>
      </c>
      <c r="S154" s="692">
        <f t="shared" si="8"/>
        <v>355</v>
      </c>
      <c r="T154" s="711">
        <f>S154*100/J154</f>
        <v>44.375</v>
      </c>
    </row>
    <row r="155" spans="1:20" ht="12.75">
      <c r="A155" s="278"/>
      <c r="B155" s="279"/>
      <c r="C155" s="279"/>
      <c r="D155" s="280"/>
      <c r="E155" s="280"/>
      <c r="F155" s="282"/>
      <c r="G155" s="282"/>
      <c r="H155" s="283"/>
      <c r="I155" s="233" t="s">
        <v>142</v>
      </c>
      <c r="J155" s="207">
        <v>13</v>
      </c>
      <c r="K155" s="284">
        <v>426.75</v>
      </c>
      <c r="L155" s="310">
        <v>0.6995</v>
      </c>
      <c r="M155" s="310">
        <v>1.04</v>
      </c>
      <c r="N155" s="208">
        <f>J155*K155*L155*M155</f>
        <v>4035.87717</v>
      </c>
      <c r="O155" s="598">
        <v>0</v>
      </c>
      <c r="P155" s="158">
        <f>K155*L155*O155*M155</f>
        <v>0</v>
      </c>
      <c r="Q155" s="609"/>
      <c r="R155" s="689">
        <v>0</v>
      </c>
      <c r="S155" s="291">
        <f t="shared" si="8"/>
        <v>0</v>
      </c>
      <c r="T155" s="720"/>
    </row>
    <row r="156" spans="1:20" ht="12.75">
      <c r="A156" s="285"/>
      <c r="B156" s="286"/>
      <c r="C156" s="286"/>
      <c r="D156" s="287"/>
      <c r="E156" s="287"/>
      <c r="F156" s="289"/>
      <c r="G156" s="289"/>
      <c r="H156" s="290"/>
      <c r="I156" s="233" t="s">
        <v>143</v>
      </c>
      <c r="J156" s="207">
        <v>38</v>
      </c>
      <c r="K156" s="284">
        <v>426.75</v>
      </c>
      <c r="L156" s="310">
        <v>0.6995</v>
      </c>
      <c r="M156" s="310">
        <v>1.04</v>
      </c>
      <c r="N156" s="208">
        <f aca="true" t="shared" si="10" ref="N156:N163">J156*K156*L156*M156</f>
        <v>11797.17942</v>
      </c>
      <c r="O156" s="598">
        <v>0</v>
      </c>
      <c r="P156" s="158">
        <f aca="true" t="shared" si="11" ref="P156:P163">K156*L156*O156*M156</f>
        <v>0</v>
      </c>
      <c r="Q156" s="609"/>
      <c r="R156" s="689">
        <v>0</v>
      </c>
      <c r="S156" s="291">
        <f t="shared" si="8"/>
        <v>0</v>
      </c>
      <c r="T156" s="720"/>
    </row>
    <row r="157" spans="1:20" ht="12.75">
      <c r="A157" s="285"/>
      <c r="B157" s="286"/>
      <c r="C157" s="286"/>
      <c r="D157" s="287"/>
      <c r="E157" s="287"/>
      <c r="F157" s="289"/>
      <c r="G157" s="289"/>
      <c r="H157" s="290"/>
      <c r="I157" s="233" t="s">
        <v>144</v>
      </c>
      <c r="J157" s="207">
        <v>12</v>
      </c>
      <c r="K157" s="284">
        <v>426.75</v>
      </c>
      <c r="L157" s="310">
        <v>0.6995</v>
      </c>
      <c r="M157" s="310">
        <v>1.04</v>
      </c>
      <c r="N157" s="208">
        <f t="shared" si="10"/>
        <v>3725.4250800000004</v>
      </c>
      <c r="O157" s="598">
        <v>0</v>
      </c>
      <c r="P157" s="158">
        <f t="shared" si="11"/>
        <v>0</v>
      </c>
      <c r="Q157" s="609"/>
      <c r="R157" s="689">
        <v>7</v>
      </c>
      <c r="S157" s="291">
        <f t="shared" si="8"/>
        <v>7</v>
      </c>
      <c r="T157" s="720"/>
    </row>
    <row r="158" spans="1:20" ht="12.75">
      <c r="A158" s="285"/>
      <c r="B158" s="286"/>
      <c r="C158" s="286"/>
      <c r="D158" s="287"/>
      <c r="E158" s="287"/>
      <c r="F158" s="289"/>
      <c r="G158" s="289"/>
      <c r="H158" s="290"/>
      <c r="I158" s="233" t="s">
        <v>145</v>
      </c>
      <c r="J158" s="207">
        <v>10</v>
      </c>
      <c r="K158" s="284">
        <v>426.75</v>
      </c>
      <c r="L158" s="310">
        <v>0.6995</v>
      </c>
      <c r="M158" s="310">
        <v>1.04</v>
      </c>
      <c r="N158" s="208">
        <f t="shared" si="10"/>
        <v>3104.5209</v>
      </c>
      <c r="O158" s="598">
        <v>1</v>
      </c>
      <c r="P158" s="604">
        <f t="shared" si="11"/>
        <v>310.45209</v>
      </c>
      <c r="Q158" s="609"/>
      <c r="R158" s="689">
        <v>3</v>
      </c>
      <c r="S158" s="291">
        <f t="shared" si="8"/>
        <v>4</v>
      </c>
      <c r="T158" s="720"/>
    </row>
    <row r="159" spans="1:20" ht="20.25" customHeight="1">
      <c r="A159" s="285"/>
      <c r="B159" s="286"/>
      <c r="C159" s="286"/>
      <c r="D159" s="287"/>
      <c r="E159" s="287"/>
      <c r="F159" s="289"/>
      <c r="G159" s="289"/>
      <c r="H159" s="290"/>
      <c r="I159" s="291" t="s">
        <v>146</v>
      </c>
      <c r="J159" s="207">
        <v>9</v>
      </c>
      <c r="K159" s="284">
        <v>426.75</v>
      </c>
      <c r="L159" s="310">
        <v>0.6995</v>
      </c>
      <c r="M159" s="310">
        <v>1.04</v>
      </c>
      <c r="N159" s="208">
        <f t="shared" si="10"/>
        <v>2794.06881</v>
      </c>
      <c r="O159" s="598">
        <v>3</v>
      </c>
      <c r="P159" s="604">
        <f t="shared" si="11"/>
        <v>931.35627</v>
      </c>
      <c r="Q159" s="609"/>
      <c r="R159" s="689">
        <v>3</v>
      </c>
      <c r="S159" s="291">
        <f t="shared" si="8"/>
        <v>6</v>
      </c>
      <c r="T159" s="720"/>
    </row>
    <row r="160" spans="1:20" ht="12.75">
      <c r="A160" s="285"/>
      <c r="B160" s="286"/>
      <c r="C160" s="286"/>
      <c r="D160" s="287"/>
      <c r="E160" s="287"/>
      <c r="F160" s="289"/>
      <c r="G160" s="289"/>
      <c r="H160" s="290"/>
      <c r="I160" s="233" t="s">
        <v>147</v>
      </c>
      <c r="J160" s="207">
        <v>488</v>
      </c>
      <c r="K160" s="314">
        <v>426.75</v>
      </c>
      <c r="L160" s="503">
        <v>1.2124</v>
      </c>
      <c r="M160" s="310">
        <v>1.04</v>
      </c>
      <c r="N160" s="208">
        <f t="shared" si="10"/>
        <v>262586.635584</v>
      </c>
      <c r="O160" s="598">
        <v>50</v>
      </c>
      <c r="P160" s="604">
        <f t="shared" si="11"/>
        <v>26904.3684</v>
      </c>
      <c r="Q160" s="609"/>
      <c r="R160" s="689">
        <v>202</v>
      </c>
      <c r="S160" s="291">
        <f t="shared" si="8"/>
        <v>252</v>
      </c>
      <c r="T160" s="720"/>
    </row>
    <row r="161" spans="1:20" ht="12.75">
      <c r="A161" s="286"/>
      <c r="B161" s="286"/>
      <c r="C161" s="286"/>
      <c r="D161" s="451"/>
      <c r="E161" s="431"/>
      <c r="F161" s="433"/>
      <c r="G161" s="433"/>
      <c r="H161" s="435"/>
      <c r="I161" s="450" t="s">
        <v>148</v>
      </c>
      <c r="J161" s="235">
        <v>230</v>
      </c>
      <c r="K161" s="315">
        <v>426.75</v>
      </c>
      <c r="L161" s="504">
        <v>0.8704</v>
      </c>
      <c r="M161" s="310">
        <v>1.04</v>
      </c>
      <c r="N161" s="208">
        <f t="shared" si="10"/>
        <v>88849.21344</v>
      </c>
      <c r="O161" s="598">
        <v>40</v>
      </c>
      <c r="P161" s="604">
        <f t="shared" si="11"/>
        <v>15452.037119999999</v>
      </c>
      <c r="Q161" s="609"/>
      <c r="R161" s="689">
        <v>46</v>
      </c>
      <c r="S161" s="291">
        <f t="shared" si="8"/>
        <v>86</v>
      </c>
      <c r="T161" s="720"/>
    </row>
    <row r="162" spans="1:20" ht="12.75">
      <c r="A162" s="286"/>
      <c r="B162" s="286"/>
      <c r="C162" s="286"/>
      <c r="D162" s="452"/>
      <c r="E162" s="287"/>
      <c r="F162" s="289"/>
      <c r="G162" s="289"/>
      <c r="H162" s="290"/>
      <c r="I162" s="233" t="s">
        <v>161</v>
      </c>
      <c r="J162" s="233">
        <v>0</v>
      </c>
      <c r="K162" s="316">
        <v>231.92</v>
      </c>
      <c r="L162" s="374">
        <v>1</v>
      </c>
      <c r="M162" s="310">
        <v>1.04</v>
      </c>
      <c r="N162" s="208">
        <f t="shared" si="10"/>
        <v>0</v>
      </c>
      <c r="O162" s="598">
        <v>0</v>
      </c>
      <c r="P162" s="158">
        <f t="shared" si="11"/>
        <v>0</v>
      </c>
      <c r="Q162" s="609"/>
      <c r="R162" s="689">
        <v>0</v>
      </c>
      <c r="S162" s="291">
        <f t="shared" si="8"/>
        <v>0</v>
      </c>
      <c r="T162" s="720"/>
    </row>
    <row r="163" spans="1:20" ht="13.5" thickBot="1">
      <c r="A163" s="294"/>
      <c r="B163" s="294"/>
      <c r="C163" s="294"/>
      <c r="D163" s="453"/>
      <c r="E163" s="295"/>
      <c r="F163" s="297"/>
      <c r="G163" s="297"/>
      <c r="H163" s="298"/>
      <c r="I163" s="237" t="s">
        <v>164</v>
      </c>
      <c r="J163" s="237">
        <v>0</v>
      </c>
      <c r="K163" s="317">
        <v>231.92</v>
      </c>
      <c r="L163" s="375">
        <v>1</v>
      </c>
      <c r="M163" s="310">
        <v>1.04</v>
      </c>
      <c r="N163" s="208">
        <f t="shared" si="10"/>
        <v>0</v>
      </c>
      <c r="O163" s="598">
        <v>0</v>
      </c>
      <c r="P163" s="158">
        <f t="shared" si="11"/>
        <v>0</v>
      </c>
      <c r="Q163" s="612"/>
      <c r="R163" s="689"/>
      <c r="S163" s="291">
        <f t="shared" si="8"/>
        <v>0</v>
      </c>
      <c r="T163" s="720"/>
    </row>
    <row r="164" spans="1:20" ht="12.75">
      <c r="A164" s="1" t="s">
        <v>20</v>
      </c>
      <c r="J164" s="381">
        <f>J2+J5+J44+J103+J130+J137+J140+J143+J144+J154</f>
        <v>746331.3</v>
      </c>
      <c r="K164" s="91"/>
      <c r="L164" s="91"/>
      <c r="M164" s="91"/>
      <c r="N164" s="307">
        <f>N2+N5+N44+N103+N130+N137+N140+N143+N144+N154</f>
        <v>39757515.05506129</v>
      </c>
      <c r="O164" s="834">
        <f>O2+O5+O44+O103+O130+O137+O140+O143+O144+O154</f>
        <v>159029.6</v>
      </c>
      <c r="P164" s="92">
        <f>P2+P5+P44+P103+P130+P137+P140+P143+P144+P154</f>
        <v>8065853.519611681</v>
      </c>
      <c r="Q164" s="617">
        <f>O164*100/J164</f>
        <v>21.308177748943397</v>
      </c>
      <c r="R164" s="704">
        <f>R2+R5+R44+R103+R130+R137+R140+R143+R144+R154</f>
        <v>280797.4</v>
      </c>
      <c r="S164" s="292">
        <f t="shared" si="8"/>
        <v>439827</v>
      </c>
      <c r="T164" s="711">
        <f>S164*100/J164</f>
        <v>58.93187114087269</v>
      </c>
    </row>
    <row r="165" spans="15:19" ht="12.75">
      <c r="O165" s="164"/>
      <c r="P165" s="606">
        <f>P164*100/N164</f>
        <v>20.287619858638188</v>
      </c>
      <c r="Q165" s="249"/>
      <c r="S165" s="728">
        <f>O164+R164</f>
        <v>439827</v>
      </c>
    </row>
    <row r="166" spans="12:16" ht="12.75">
      <c r="L166">
        <v>2016</v>
      </c>
      <c r="N166" s="737">
        <v>32349657</v>
      </c>
      <c r="O166" s="163"/>
      <c r="P166" s="165"/>
    </row>
    <row r="167" spans="12:14" ht="12.75">
      <c r="L167">
        <v>2017</v>
      </c>
      <c r="N167" s="516">
        <v>36704054.74</v>
      </c>
    </row>
    <row r="168" spans="12:14" ht="12.75">
      <c r="L168">
        <v>2018</v>
      </c>
      <c r="N168" s="516">
        <v>39169081</v>
      </c>
    </row>
    <row r="169" spans="12:16" ht="12.75">
      <c r="L169">
        <v>2019</v>
      </c>
      <c r="N169" s="263">
        <f>N164</f>
        <v>39757515.05506129</v>
      </c>
      <c r="O169" s="790">
        <v>39541566</v>
      </c>
      <c r="P169" s="790" t="s">
        <v>367</v>
      </c>
    </row>
    <row r="170" ht="12.75">
      <c r="O170" s="263">
        <f>N169-O169</f>
        <v>215949.05506128818</v>
      </c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T170"/>
  <sheetViews>
    <sheetView zoomScale="210" zoomScaleNormal="210" zoomScalePageLayoutView="0" workbookViewId="0" topLeftCell="I157">
      <selection activeCell="I173" sqref="I173"/>
    </sheetView>
  </sheetViews>
  <sheetFormatPr defaultColWidth="9.140625" defaultRowHeight="12.75"/>
  <cols>
    <col min="1" max="1" width="3.7109375" style="0" customWidth="1"/>
    <col min="2" max="2" width="13.57421875" style="0" customWidth="1"/>
    <col min="3" max="3" width="6.7109375" style="0" customWidth="1"/>
    <col min="4" max="4" width="10.421875" style="0" customWidth="1"/>
    <col min="5" max="5" width="11.140625" style="0" customWidth="1"/>
    <col min="6" max="6" width="6.57421875" style="0" customWidth="1"/>
    <col min="7" max="7" width="10.00390625" style="0" customWidth="1"/>
    <col min="9" max="9" width="19.140625" style="0" customWidth="1"/>
    <col min="14" max="14" width="10.8515625" style="0" bestFit="1" customWidth="1"/>
    <col min="15" max="15" width="11.57421875" style="0" customWidth="1"/>
    <col min="20" max="20" width="10.00390625" style="0" bestFit="1" customWidth="1"/>
  </cols>
  <sheetData>
    <row r="1" spans="1:20" ht="58.5" customHeight="1" thickBot="1">
      <c r="A1" s="3" t="s">
        <v>21</v>
      </c>
      <c r="B1" s="4" t="s">
        <v>24</v>
      </c>
      <c r="C1" s="5" t="s">
        <v>25</v>
      </c>
      <c r="D1" s="5" t="s">
        <v>26</v>
      </c>
      <c r="E1" s="4" t="s">
        <v>27</v>
      </c>
      <c r="F1" s="36" t="s">
        <v>149</v>
      </c>
      <c r="G1" s="6" t="s">
        <v>23</v>
      </c>
      <c r="H1" s="7" t="s">
        <v>22</v>
      </c>
      <c r="I1" s="7" t="s">
        <v>36</v>
      </c>
      <c r="J1" s="22" t="s">
        <v>41</v>
      </c>
      <c r="K1" s="23" t="s">
        <v>150</v>
      </c>
      <c r="L1" s="334" t="s">
        <v>273</v>
      </c>
      <c r="M1" s="334"/>
      <c r="N1" s="37" t="s">
        <v>119</v>
      </c>
      <c r="O1" s="599" t="s">
        <v>329</v>
      </c>
      <c r="P1" s="600" t="s">
        <v>330</v>
      </c>
      <c r="Q1" s="601" t="s">
        <v>331</v>
      </c>
      <c r="R1" s="695" t="s">
        <v>337</v>
      </c>
      <c r="S1" s="23" t="s">
        <v>338</v>
      </c>
      <c r="T1" s="23" t="s">
        <v>341</v>
      </c>
    </row>
    <row r="2" spans="1:20" ht="12.75">
      <c r="A2" s="923" t="s">
        <v>0</v>
      </c>
      <c r="B2" s="925" t="s">
        <v>1</v>
      </c>
      <c r="C2" s="925" t="s">
        <v>3</v>
      </c>
      <c r="D2" s="917" t="s">
        <v>165</v>
      </c>
      <c r="E2" s="917" t="s">
        <v>28</v>
      </c>
      <c r="F2" s="930" t="s">
        <v>166</v>
      </c>
      <c r="G2" s="917" t="s">
        <v>167</v>
      </c>
      <c r="H2" s="942" t="s">
        <v>151</v>
      </c>
      <c r="I2" s="13"/>
      <c r="J2" s="29">
        <f>J3+J4</f>
        <v>6196</v>
      </c>
      <c r="K2" s="21"/>
      <c r="L2" s="21"/>
      <c r="M2" s="21"/>
      <c r="N2" s="38">
        <f>N3+N4</f>
        <v>795234.2944</v>
      </c>
      <c r="O2" s="254">
        <f>O3+O4</f>
        <v>1389</v>
      </c>
      <c r="P2" s="38">
        <f>P3+P4</f>
        <v>178273.1496</v>
      </c>
      <c r="Q2" s="602">
        <f>O2*100/J2</f>
        <v>22.417688831504197</v>
      </c>
      <c r="R2" s="687">
        <f>R3+R4</f>
        <v>1692</v>
      </c>
      <c r="S2" s="688">
        <f>O2+R2</f>
        <v>3081</v>
      </c>
      <c r="T2" s="700">
        <f>S2*100/J2</f>
        <v>49.72562943834732</v>
      </c>
    </row>
    <row r="3" spans="1:20" ht="12.75">
      <c r="A3" s="924"/>
      <c r="B3" s="926"/>
      <c r="C3" s="926"/>
      <c r="D3" s="918"/>
      <c r="E3" s="918"/>
      <c r="F3" s="931"/>
      <c r="G3" s="918"/>
      <c r="H3" s="921"/>
      <c r="I3" s="233" t="s">
        <v>37</v>
      </c>
      <c r="J3" s="207">
        <v>1249</v>
      </c>
      <c r="K3" s="310">
        <v>123.41</v>
      </c>
      <c r="L3" s="207">
        <v>1</v>
      </c>
      <c r="M3" s="207">
        <v>1.04</v>
      </c>
      <c r="N3" s="208">
        <f>J3*K3*L3*M3</f>
        <v>160304.6536</v>
      </c>
      <c r="O3" s="598">
        <v>0</v>
      </c>
      <c r="P3" s="604">
        <f>K3*L3*O3*M3</f>
        <v>0</v>
      </c>
      <c r="Q3" s="593"/>
      <c r="R3" s="689">
        <v>0</v>
      </c>
      <c r="S3" s="888">
        <f>O3+R3</f>
        <v>0</v>
      </c>
      <c r="T3" s="690"/>
    </row>
    <row r="4" spans="1:20" ht="51" customHeight="1" thickBot="1">
      <c r="A4" s="924"/>
      <c r="B4" s="926"/>
      <c r="C4" s="926"/>
      <c r="D4" s="918"/>
      <c r="E4" s="918"/>
      <c r="F4" s="931"/>
      <c r="G4" s="918"/>
      <c r="H4" s="921"/>
      <c r="I4" s="291" t="s">
        <v>40</v>
      </c>
      <c r="J4" s="207">
        <v>4947</v>
      </c>
      <c r="K4" s="310">
        <v>123.41</v>
      </c>
      <c r="L4" s="207">
        <v>1</v>
      </c>
      <c r="M4" s="207">
        <v>1.04</v>
      </c>
      <c r="N4" s="208">
        <f>J4*K4*L4*M4</f>
        <v>634929.6408</v>
      </c>
      <c r="O4" s="598">
        <v>1389</v>
      </c>
      <c r="P4" s="604">
        <f>K4*L4*O4*M4</f>
        <v>178273.1496</v>
      </c>
      <c r="Q4" s="594"/>
      <c r="R4" s="689">
        <v>1692</v>
      </c>
      <c r="S4" s="888">
        <f>O4+R4</f>
        <v>3081</v>
      </c>
      <c r="T4" s="690"/>
    </row>
    <row r="5" spans="1:20" ht="147" thickBot="1">
      <c r="A5" s="9" t="s">
        <v>0</v>
      </c>
      <c r="B5" s="8" t="s">
        <v>2</v>
      </c>
      <c r="C5" s="8" t="s">
        <v>3</v>
      </c>
      <c r="D5" s="339" t="s">
        <v>165</v>
      </c>
      <c r="E5" s="339" t="s">
        <v>28</v>
      </c>
      <c r="F5" s="340" t="s">
        <v>75</v>
      </c>
      <c r="G5" s="341" t="s">
        <v>168</v>
      </c>
      <c r="H5" s="342" t="s">
        <v>152</v>
      </c>
      <c r="I5" s="14"/>
      <c r="J5" s="29">
        <f>J6+J7+J8+J9+J10+J11+J12+J13+J14+J15+J17+J18+J19+J24+J25+J26+J27+J28+J29+J30+J31+J32+J33+J34+J35+J36+J37+J38+J39+J40+J41+J42+J43+J23+J16</f>
        <v>20383</v>
      </c>
      <c r="K5" s="21"/>
      <c r="L5" s="21"/>
      <c r="M5" s="21"/>
      <c r="N5" s="38">
        <f>N6+N7+N8+N9+N10+N11+N12+N13+N14+N15+N17+N18+N19+N24+N25+N26+N27+N28+N29+N30+N31+N32+N33+N34+N35+N36+N37+N38+N39+N40+N41+N42+N43+N23+N16</f>
        <v>3820973.52119808</v>
      </c>
      <c r="O5" s="254">
        <f>O6+O7+O8+O9+O10+O11+O12+O13+O14+O15+O17+O18+O19+O24+O25+O26+O27+O28+O29+O30+O31+O32+O33+O34+O35+O36+O37+O38+O39+O40+O41+O42+O43+O23+O16</f>
        <v>5978</v>
      </c>
      <c r="P5" s="38">
        <f>P6+P7+P8+P9+P10+P11+P12+P13+P14+P15+P17+P18+P19+P24+P25+P26+P27+P28+P29+P30+P31+P32+P33+P34+P35+P36+P37+P38+P39+P40+P41+P42+P43+P23+P16</f>
        <v>1067803.05275072</v>
      </c>
      <c r="Q5" s="592">
        <f>O5*100/J5</f>
        <v>29.32836187018594</v>
      </c>
      <c r="R5" s="687">
        <f>R6+R7+R8+R9+R10+R11+R12+R13+R14+R15+R17+R18+R19+R24+R25+R26+R27+R28+R29+R30+R31+R32+R33+R34+R35+R36+R37+R38+R39+R40+R41+R42+R43+R23+R16</f>
        <v>6295</v>
      </c>
      <c r="S5" s="688">
        <f>O5+R5</f>
        <v>12273</v>
      </c>
      <c r="T5" s="700">
        <f>S5*100/J5</f>
        <v>60.21194132365206</v>
      </c>
    </row>
    <row r="6" spans="1:20" ht="12.75">
      <c r="A6" s="278"/>
      <c r="B6" s="279"/>
      <c r="C6" s="279"/>
      <c r="D6" s="280"/>
      <c r="E6" s="283"/>
      <c r="F6" s="282"/>
      <c r="G6" s="282"/>
      <c r="H6" s="283"/>
      <c r="I6" s="233" t="s">
        <v>42</v>
      </c>
      <c r="J6" s="207">
        <v>250</v>
      </c>
      <c r="K6" s="310">
        <v>231.92</v>
      </c>
      <c r="L6" s="310">
        <v>2.5454</v>
      </c>
      <c r="M6" s="310">
        <v>1.04</v>
      </c>
      <c r="N6" s="208">
        <f>J6*K6*L6*M6</f>
        <v>153485.58367999998</v>
      </c>
      <c r="O6" s="598">
        <v>66</v>
      </c>
      <c r="P6" s="604">
        <f>K6*L6*O6*M6</f>
        <v>40520.19409152</v>
      </c>
      <c r="Q6" s="594"/>
      <c r="R6" s="689">
        <v>60</v>
      </c>
      <c r="S6" s="291">
        <f>O6+R6</f>
        <v>126</v>
      </c>
      <c r="T6" s="690"/>
    </row>
    <row r="7" spans="1:20" ht="12.75">
      <c r="A7" s="285"/>
      <c r="B7" s="286"/>
      <c r="C7" s="286"/>
      <c r="D7" s="287"/>
      <c r="E7" s="290"/>
      <c r="F7" s="289"/>
      <c r="G7" s="289"/>
      <c r="H7" s="290"/>
      <c r="I7" s="233" t="s">
        <v>43</v>
      </c>
      <c r="J7" s="207">
        <v>45</v>
      </c>
      <c r="K7" s="310">
        <v>231.92</v>
      </c>
      <c r="L7" s="310">
        <v>2.5454</v>
      </c>
      <c r="M7" s="310">
        <v>1.04</v>
      </c>
      <c r="N7" s="208">
        <f aca="true" t="shared" si="0" ref="N7:N43">J7*K7*L7*M7</f>
        <v>27627.4050624</v>
      </c>
      <c r="O7" s="598">
        <v>20</v>
      </c>
      <c r="P7" s="604">
        <f aca="true" t="shared" si="1" ref="P7:P43">K7*L7*O7*M7</f>
        <v>12278.846694400001</v>
      </c>
      <c r="Q7" s="594"/>
      <c r="R7" s="689">
        <v>4</v>
      </c>
      <c r="S7" s="291">
        <f aca="true" t="shared" si="2" ref="S7:S43">O7+R7</f>
        <v>24</v>
      </c>
      <c r="T7" s="690"/>
    </row>
    <row r="8" spans="1:20" ht="17.25" customHeight="1">
      <c r="A8" s="285"/>
      <c r="B8" s="286"/>
      <c r="C8" s="286"/>
      <c r="D8" s="287"/>
      <c r="E8" s="290"/>
      <c r="F8" s="289"/>
      <c r="G8" s="289"/>
      <c r="H8" s="290"/>
      <c r="I8" s="291" t="s">
        <v>44</v>
      </c>
      <c r="J8" s="207">
        <v>0</v>
      </c>
      <c r="K8" s="310">
        <v>231.92</v>
      </c>
      <c r="L8" s="310">
        <v>18.0359</v>
      </c>
      <c r="M8" s="310">
        <v>1.04</v>
      </c>
      <c r="N8" s="208">
        <f t="shared" si="0"/>
        <v>0</v>
      </c>
      <c r="O8" s="598">
        <v>0</v>
      </c>
      <c r="P8" s="604">
        <f t="shared" si="1"/>
        <v>0</v>
      </c>
      <c r="Q8" s="594"/>
      <c r="R8" s="689">
        <v>0</v>
      </c>
      <c r="S8" s="291">
        <f t="shared" si="2"/>
        <v>0</v>
      </c>
      <c r="T8" s="690"/>
    </row>
    <row r="9" spans="1:20" ht="12.75">
      <c r="A9" s="285"/>
      <c r="B9" s="286"/>
      <c r="C9" s="286"/>
      <c r="D9" s="287"/>
      <c r="E9" s="290"/>
      <c r="F9" s="289"/>
      <c r="G9" s="289"/>
      <c r="H9" s="290"/>
      <c r="I9" s="233" t="s">
        <v>45</v>
      </c>
      <c r="J9" s="207">
        <v>6980</v>
      </c>
      <c r="K9" s="310">
        <v>231.92</v>
      </c>
      <c r="L9" s="310">
        <v>0.5957</v>
      </c>
      <c r="M9" s="310">
        <v>1.04</v>
      </c>
      <c r="N9" s="208">
        <f t="shared" si="0"/>
        <v>1002892.9176447999</v>
      </c>
      <c r="O9" s="598">
        <v>1329</v>
      </c>
      <c r="P9" s="604">
        <f t="shared" si="1"/>
        <v>190951.96096703998</v>
      </c>
      <c r="Q9" s="594"/>
      <c r="R9" s="689">
        <v>2619</v>
      </c>
      <c r="S9" s="291">
        <f t="shared" si="2"/>
        <v>3948</v>
      </c>
      <c r="T9" s="690"/>
    </row>
    <row r="10" spans="1:20" ht="12.75">
      <c r="A10" s="285"/>
      <c r="B10" s="286"/>
      <c r="C10" s="286"/>
      <c r="D10" s="287"/>
      <c r="E10" s="290"/>
      <c r="F10" s="289"/>
      <c r="G10" s="289"/>
      <c r="H10" s="290"/>
      <c r="I10" s="233" t="s">
        <v>46</v>
      </c>
      <c r="J10" s="207">
        <v>0</v>
      </c>
      <c r="K10" s="310">
        <v>231.92</v>
      </c>
      <c r="L10" s="310">
        <v>2.5454</v>
      </c>
      <c r="M10" s="310">
        <v>1.04</v>
      </c>
      <c r="N10" s="208">
        <f t="shared" si="0"/>
        <v>0</v>
      </c>
      <c r="O10" s="598">
        <v>0</v>
      </c>
      <c r="P10" s="604">
        <f t="shared" si="1"/>
        <v>0</v>
      </c>
      <c r="Q10" s="594"/>
      <c r="R10" s="689">
        <v>0</v>
      </c>
      <c r="S10" s="291">
        <f t="shared" si="2"/>
        <v>0</v>
      </c>
      <c r="T10" s="690"/>
    </row>
    <row r="11" spans="1:20" ht="12.75">
      <c r="A11" s="285"/>
      <c r="B11" s="286"/>
      <c r="C11" s="286"/>
      <c r="D11" s="287"/>
      <c r="E11" s="290"/>
      <c r="F11" s="289"/>
      <c r="G11" s="289"/>
      <c r="H11" s="290"/>
      <c r="I11" s="233" t="s">
        <v>47</v>
      </c>
      <c r="J11" s="207">
        <v>240</v>
      </c>
      <c r="K11" s="310">
        <v>231.92</v>
      </c>
      <c r="L11" s="310">
        <v>0.5957</v>
      </c>
      <c r="M11" s="310">
        <v>1.04</v>
      </c>
      <c r="N11" s="208">
        <f t="shared" si="0"/>
        <v>34483.4241024</v>
      </c>
      <c r="O11" s="598">
        <v>40</v>
      </c>
      <c r="P11" s="604">
        <f t="shared" si="1"/>
        <v>5747.2373504</v>
      </c>
      <c r="Q11" s="594"/>
      <c r="R11" s="689">
        <v>81</v>
      </c>
      <c r="S11" s="291">
        <f t="shared" si="2"/>
        <v>121</v>
      </c>
      <c r="T11" s="690"/>
    </row>
    <row r="12" spans="1:20" ht="12.75">
      <c r="A12" s="285"/>
      <c r="B12" s="286"/>
      <c r="C12" s="286"/>
      <c r="D12" s="287"/>
      <c r="E12" s="290"/>
      <c r="F12" s="289"/>
      <c r="G12" s="289"/>
      <c r="H12" s="290"/>
      <c r="I12" s="233" t="s">
        <v>48</v>
      </c>
      <c r="J12" s="207">
        <v>2400</v>
      </c>
      <c r="K12" s="310">
        <v>231.92</v>
      </c>
      <c r="L12" s="310">
        <v>0.5957</v>
      </c>
      <c r="M12" s="310">
        <v>1.04</v>
      </c>
      <c r="N12" s="208">
        <f t="shared" si="0"/>
        <v>344834.241024</v>
      </c>
      <c r="O12" s="598">
        <v>1300</v>
      </c>
      <c r="P12" s="604">
        <f t="shared" si="1"/>
        <v>186785.213888</v>
      </c>
      <c r="Q12" s="594"/>
      <c r="R12" s="689">
        <v>600</v>
      </c>
      <c r="S12" s="291">
        <f t="shared" si="2"/>
        <v>1900</v>
      </c>
      <c r="T12" s="690"/>
    </row>
    <row r="13" spans="1:20" ht="12.75">
      <c r="A13" s="285"/>
      <c r="B13" s="286"/>
      <c r="C13" s="286"/>
      <c r="D13" s="287"/>
      <c r="E13" s="290"/>
      <c r="F13" s="289"/>
      <c r="G13" s="289"/>
      <c r="H13" s="290"/>
      <c r="I13" s="233" t="s">
        <v>49</v>
      </c>
      <c r="J13" s="207">
        <v>290</v>
      </c>
      <c r="K13" s="310">
        <v>231.92</v>
      </c>
      <c r="L13" s="310">
        <v>2.5454</v>
      </c>
      <c r="M13" s="310">
        <v>1.04</v>
      </c>
      <c r="N13" s="208">
        <f t="shared" si="0"/>
        <v>178043.2770688</v>
      </c>
      <c r="O13" s="598">
        <v>80</v>
      </c>
      <c r="P13" s="604">
        <f t="shared" si="1"/>
        <v>49115.386777600004</v>
      </c>
      <c r="Q13" s="594"/>
      <c r="R13" s="689">
        <v>78</v>
      </c>
      <c r="S13" s="291">
        <f t="shared" si="2"/>
        <v>158</v>
      </c>
      <c r="T13" s="690"/>
    </row>
    <row r="14" spans="1:20" ht="12.75">
      <c r="A14" s="285"/>
      <c r="B14" s="286"/>
      <c r="C14" s="286"/>
      <c r="D14" s="287"/>
      <c r="E14" s="290"/>
      <c r="F14" s="289"/>
      <c r="G14" s="289"/>
      <c r="H14" s="290"/>
      <c r="I14" s="233" t="s">
        <v>61</v>
      </c>
      <c r="J14" s="207">
        <v>0</v>
      </c>
      <c r="K14" s="310">
        <v>231.92</v>
      </c>
      <c r="L14" s="310">
        <v>0.5957</v>
      </c>
      <c r="M14" s="310">
        <v>1.04</v>
      </c>
      <c r="N14" s="208">
        <f t="shared" si="0"/>
        <v>0</v>
      </c>
      <c r="O14" s="598">
        <v>0</v>
      </c>
      <c r="P14" s="604">
        <f t="shared" si="1"/>
        <v>0</v>
      </c>
      <c r="Q14" s="594"/>
      <c r="R14" s="689">
        <v>0</v>
      </c>
      <c r="S14" s="291">
        <f t="shared" si="2"/>
        <v>0</v>
      </c>
      <c r="T14" s="690"/>
    </row>
    <row r="15" spans="1:20" ht="12.75">
      <c r="A15" s="285"/>
      <c r="B15" s="286"/>
      <c r="C15" s="286"/>
      <c r="D15" s="287"/>
      <c r="E15" s="290"/>
      <c r="F15" s="289"/>
      <c r="G15" s="289"/>
      <c r="H15" s="290"/>
      <c r="I15" s="233" t="s">
        <v>51</v>
      </c>
      <c r="J15" s="207">
        <v>0</v>
      </c>
      <c r="K15" s="310">
        <v>231.92</v>
      </c>
      <c r="L15" s="310">
        <v>0.5957</v>
      </c>
      <c r="M15" s="310">
        <v>1.04</v>
      </c>
      <c r="N15" s="208">
        <f t="shared" si="0"/>
        <v>0</v>
      </c>
      <c r="O15" s="598">
        <v>0</v>
      </c>
      <c r="P15" s="604">
        <f t="shared" si="1"/>
        <v>0</v>
      </c>
      <c r="Q15" s="594"/>
      <c r="R15" s="689">
        <v>0</v>
      </c>
      <c r="S15" s="291">
        <f t="shared" si="2"/>
        <v>0</v>
      </c>
      <c r="T15" s="690"/>
    </row>
    <row r="16" spans="1:20" ht="12.75">
      <c r="A16" s="285"/>
      <c r="B16" s="286"/>
      <c r="C16" s="286"/>
      <c r="D16" s="287"/>
      <c r="E16" s="290"/>
      <c r="F16" s="289"/>
      <c r="G16" s="289"/>
      <c r="H16" s="290"/>
      <c r="I16" s="233" t="s">
        <v>162</v>
      </c>
      <c r="J16" s="207">
        <v>610</v>
      </c>
      <c r="K16" s="310">
        <v>231.92</v>
      </c>
      <c r="L16" s="310">
        <v>1.1613</v>
      </c>
      <c r="M16" s="310">
        <v>1.04</v>
      </c>
      <c r="N16" s="208">
        <f t="shared" si="0"/>
        <v>170862.1247424</v>
      </c>
      <c r="O16" s="598">
        <v>182</v>
      </c>
      <c r="P16" s="604">
        <f t="shared" si="1"/>
        <v>50978.53557887999</v>
      </c>
      <c r="Q16" s="594"/>
      <c r="R16" s="689">
        <v>110</v>
      </c>
      <c r="S16" s="291">
        <f t="shared" si="2"/>
        <v>292</v>
      </c>
      <c r="T16" s="690"/>
    </row>
    <row r="17" spans="1:20" ht="12.75">
      <c r="A17" s="285"/>
      <c r="B17" s="286"/>
      <c r="C17" s="286"/>
      <c r="D17" s="287"/>
      <c r="E17" s="290"/>
      <c r="F17" s="289"/>
      <c r="G17" s="289"/>
      <c r="H17" s="290"/>
      <c r="I17" s="233" t="s">
        <v>52</v>
      </c>
      <c r="J17" s="207">
        <v>4461</v>
      </c>
      <c r="K17" s="310">
        <v>231.92</v>
      </c>
      <c r="L17" s="310">
        <v>0.5957</v>
      </c>
      <c r="M17" s="310">
        <v>1.04</v>
      </c>
      <c r="N17" s="208">
        <f t="shared" si="0"/>
        <v>640960.64550336</v>
      </c>
      <c r="O17" s="598">
        <v>1298</v>
      </c>
      <c r="P17" s="604">
        <f t="shared" si="1"/>
        <v>186497.85202048</v>
      </c>
      <c r="Q17" s="594"/>
      <c r="R17" s="689">
        <v>1015</v>
      </c>
      <c r="S17" s="291">
        <f t="shared" si="2"/>
        <v>2313</v>
      </c>
      <c r="T17" s="690"/>
    </row>
    <row r="18" spans="1:20" ht="41.25" customHeight="1">
      <c r="A18" s="285"/>
      <c r="B18" s="286"/>
      <c r="C18" s="286"/>
      <c r="D18" s="287"/>
      <c r="E18" s="290"/>
      <c r="F18" s="289"/>
      <c r="G18" s="289"/>
      <c r="H18" s="290"/>
      <c r="I18" s="291" t="s">
        <v>53</v>
      </c>
      <c r="J18" s="207">
        <v>0</v>
      </c>
      <c r="K18" s="310">
        <v>231.92</v>
      </c>
      <c r="L18" s="310">
        <v>2.5524</v>
      </c>
      <c r="M18" s="310">
        <v>1.04</v>
      </c>
      <c r="N18" s="208">
        <f t="shared" si="0"/>
        <v>0</v>
      </c>
      <c r="O18" s="598">
        <v>0</v>
      </c>
      <c r="P18" s="604">
        <f t="shared" si="1"/>
        <v>0</v>
      </c>
      <c r="Q18" s="594"/>
      <c r="R18" s="689">
        <v>0</v>
      </c>
      <c r="S18" s="291">
        <f t="shared" si="2"/>
        <v>0</v>
      </c>
      <c r="T18" s="690"/>
    </row>
    <row r="19" spans="1:20" ht="16.5">
      <c r="A19" s="285"/>
      <c r="B19" s="286"/>
      <c r="C19" s="286"/>
      <c r="D19" s="287"/>
      <c r="E19" s="290"/>
      <c r="F19" s="289"/>
      <c r="G19" s="289"/>
      <c r="H19" s="290"/>
      <c r="I19" s="291" t="s">
        <v>54</v>
      </c>
      <c r="J19" s="207">
        <f>J20+J21+J22</f>
        <v>0</v>
      </c>
      <c r="K19" s="310">
        <v>231.92</v>
      </c>
      <c r="L19" s="310">
        <v>0.5957</v>
      </c>
      <c r="M19" s="310">
        <v>1.04</v>
      </c>
      <c r="N19" s="208">
        <f t="shared" si="0"/>
        <v>0</v>
      </c>
      <c r="O19" s="598">
        <v>0</v>
      </c>
      <c r="P19" s="604">
        <f t="shared" si="1"/>
        <v>0</v>
      </c>
      <c r="Q19" s="594"/>
      <c r="R19" s="689">
        <v>0</v>
      </c>
      <c r="S19" s="291">
        <f t="shared" si="2"/>
        <v>0</v>
      </c>
      <c r="T19" s="690"/>
    </row>
    <row r="20" spans="1:20" ht="12.75">
      <c r="A20" s="285"/>
      <c r="B20" s="286"/>
      <c r="C20" s="286"/>
      <c r="D20" s="287"/>
      <c r="E20" s="290"/>
      <c r="F20" s="289"/>
      <c r="G20" s="289"/>
      <c r="H20" s="290"/>
      <c r="I20" s="461" t="s">
        <v>179</v>
      </c>
      <c r="J20" s="462">
        <v>0</v>
      </c>
      <c r="K20" s="310">
        <v>231.92</v>
      </c>
      <c r="L20" s="310">
        <v>0.5957</v>
      </c>
      <c r="M20" s="310">
        <v>1.04</v>
      </c>
      <c r="N20" s="208">
        <f t="shared" si="0"/>
        <v>0</v>
      </c>
      <c r="O20" s="598">
        <v>0</v>
      </c>
      <c r="P20" s="604">
        <f t="shared" si="1"/>
        <v>0</v>
      </c>
      <c r="Q20" s="594"/>
      <c r="R20" s="689">
        <v>0</v>
      </c>
      <c r="S20" s="291">
        <f t="shared" si="2"/>
        <v>0</v>
      </c>
      <c r="T20" s="690"/>
    </row>
    <row r="21" spans="1:20" ht="12.75">
      <c r="A21" s="285"/>
      <c r="B21" s="286"/>
      <c r="C21" s="286"/>
      <c r="D21" s="287"/>
      <c r="E21" s="290"/>
      <c r="F21" s="289"/>
      <c r="G21" s="289"/>
      <c r="H21" s="290"/>
      <c r="I21" s="461" t="s">
        <v>180</v>
      </c>
      <c r="J21" s="462">
        <v>0</v>
      </c>
      <c r="K21" s="310">
        <v>231.92</v>
      </c>
      <c r="L21" s="310">
        <v>0.5957</v>
      </c>
      <c r="M21" s="310">
        <v>1.04</v>
      </c>
      <c r="N21" s="208">
        <f t="shared" si="0"/>
        <v>0</v>
      </c>
      <c r="O21" s="598">
        <v>0</v>
      </c>
      <c r="P21" s="604">
        <f t="shared" si="1"/>
        <v>0</v>
      </c>
      <c r="Q21" s="594"/>
      <c r="R21" s="689">
        <v>0</v>
      </c>
      <c r="S21" s="291">
        <f t="shared" si="2"/>
        <v>0</v>
      </c>
      <c r="T21" s="690"/>
    </row>
    <row r="22" spans="1:20" ht="12.75">
      <c r="A22" s="285"/>
      <c r="B22" s="286"/>
      <c r="C22" s="286"/>
      <c r="D22" s="287"/>
      <c r="E22" s="290"/>
      <c r="F22" s="289"/>
      <c r="G22" s="289"/>
      <c r="H22" s="290"/>
      <c r="I22" s="461" t="s">
        <v>181</v>
      </c>
      <c r="J22" s="462">
        <v>0</v>
      </c>
      <c r="K22" s="310">
        <v>231.92</v>
      </c>
      <c r="L22" s="310">
        <v>0.5957</v>
      </c>
      <c r="M22" s="310">
        <v>1.04</v>
      </c>
      <c r="N22" s="208">
        <f t="shared" si="0"/>
        <v>0</v>
      </c>
      <c r="O22" s="598">
        <v>0</v>
      </c>
      <c r="P22" s="604">
        <f t="shared" si="1"/>
        <v>0</v>
      </c>
      <c r="Q22" s="594"/>
      <c r="R22" s="689">
        <v>0</v>
      </c>
      <c r="S22" s="291">
        <f t="shared" si="2"/>
        <v>0</v>
      </c>
      <c r="T22" s="690"/>
    </row>
    <row r="23" spans="1:20" ht="12.75">
      <c r="A23" s="285"/>
      <c r="B23" s="286"/>
      <c r="C23" s="286"/>
      <c r="D23" s="287"/>
      <c r="E23" s="290"/>
      <c r="F23" s="289"/>
      <c r="G23" s="289"/>
      <c r="H23" s="290"/>
      <c r="I23" s="291" t="s">
        <v>121</v>
      </c>
      <c r="J23" s="207">
        <v>0</v>
      </c>
      <c r="K23" s="310">
        <v>231.92</v>
      </c>
      <c r="L23" s="310">
        <v>1</v>
      </c>
      <c r="M23" s="310">
        <v>1.04</v>
      </c>
      <c r="N23" s="208">
        <f t="shared" si="0"/>
        <v>0</v>
      </c>
      <c r="O23" s="598">
        <v>0</v>
      </c>
      <c r="P23" s="604">
        <f t="shared" si="1"/>
        <v>0</v>
      </c>
      <c r="Q23" s="594"/>
      <c r="R23" s="689">
        <v>0</v>
      </c>
      <c r="S23" s="291">
        <f t="shared" si="2"/>
        <v>0</v>
      </c>
      <c r="T23" s="690"/>
    </row>
    <row r="24" spans="1:20" ht="12.75">
      <c r="A24" s="285"/>
      <c r="B24" s="286"/>
      <c r="C24" s="286"/>
      <c r="D24" s="287"/>
      <c r="E24" s="290"/>
      <c r="F24" s="289"/>
      <c r="G24" s="289"/>
      <c r="H24" s="290"/>
      <c r="I24" s="233" t="s">
        <v>55</v>
      </c>
      <c r="J24" s="207">
        <v>490</v>
      </c>
      <c r="K24" s="310">
        <v>231.92</v>
      </c>
      <c r="L24" s="310">
        <v>2.5454</v>
      </c>
      <c r="M24" s="310">
        <v>1.04</v>
      </c>
      <c r="N24" s="208">
        <f t="shared" si="0"/>
        <v>300831.7440127999</v>
      </c>
      <c r="O24" s="598">
        <v>216</v>
      </c>
      <c r="P24" s="604">
        <f t="shared" si="1"/>
        <v>132611.54429952</v>
      </c>
      <c r="Q24" s="594"/>
      <c r="R24" s="689">
        <v>128</v>
      </c>
      <c r="S24" s="291">
        <f t="shared" si="2"/>
        <v>344</v>
      </c>
      <c r="T24" s="690"/>
    </row>
    <row r="25" spans="1:20" ht="12.75">
      <c r="A25" s="285"/>
      <c r="B25" s="286"/>
      <c r="C25" s="286"/>
      <c r="D25" s="287"/>
      <c r="E25" s="290"/>
      <c r="F25" s="289"/>
      <c r="G25" s="289"/>
      <c r="H25" s="290"/>
      <c r="I25" s="233" t="s">
        <v>56</v>
      </c>
      <c r="J25" s="207">
        <v>66</v>
      </c>
      <c r="K25" s="310">
        <v>231.92</v>
      </c>
      <c r="L25" s="310">
        <v>2.5454</v>
      </c>
      <c r="M25" s="310">
        <v>1.04</v>
      </c>
      <c r="N25" s="208">
        <f t="shared" si="0"/>
        <v>40520.19409152</v>
      </c>
      <c r="O25" s="598">
        <v>14</v>
      </c>
      <c r="P25" s="604">
        <f t="shared" si="1"/>
        <v>8595.19268608</v>
      </c>
      <c r="Q25" s="594"/>
      <c r="R25" s="689">
        <v>4</v>
      </c>
      <c r="S25" s="291">
        <f t="shared" si="2"/>
        <v>18</v>
      </c>
      <c r="T25" s="690"/>
    </row>
    <row r="26" spans="1:20" ht="12.75">
      <c r="A26" s="285"/>
      <c r="B26" s="286"/>
      <c r="C26" s="286"/>
      <c r="D26" s="287"/>
      <c r="E26" s="290"/>
      <c r="F26" s="289"/>
      <c r="G26" s="289"/>
      <c r="H26" s="290"/>
      <c r="I26" s="31" t="s">
        <v>357</v>
      </c>
      <c r="J26" s="207">
        <v>285</v>
      </c>
      <c r="K26" s="310">
        <v>231.92</v>
      </c>
      <c r="L26" s="310">
        <v>0.5957</v>
      </c>
      <c r="M26" s="310">
        <v>1.04</v>
      </c>
      <c r="N26" s="208">
        <f t="shared" si="0"/>
        <v>40949.0661216</v>
      </c>
      <c r="O26" s="598">
        <v>57</v>
      </c>
      <c r="P26" s="604">
        <f t="shared" si="1"/>
        <v>8189.81322432</v>
      </c>
      <c r="Q26" s="594"/>
      <c r="R26" s="689">
        <v>141</v>
      </c>
      <c r="S26" s="291">
        <f t="shared" si="2"/>
        <v>198</v>
      </c>
      <c r="T26" s="690"/>
    </row>
    <row r="27" spans="1:20" ht="12.75">
      <c r="A27" s="285"/>
      <c r="B27" s="286"/>
      <c r="C27" s="286"/>
      <c r="D27" s="287"/>
      <c r="E27" s="290"/>
      <c r="F27" s="289"/>
      <c r="G27" s="289"/>
      <c r="H27" s="290"/>
      <c r="I27" s="233"/>
      <c r="J27" s="207">
        <v>0</v>
      </c>
      <c r="K27" s="310">
        <v>231.92</v>
      </c>
      <c r="L27" s="310">
        <v>0.5957</v>
      </c>
      <c r="M27" s="310">
        <v>1.04</v>
      </c>
      <c r="N27" s="208">
        <f t="shared" si="0"/>
        <v>0</v>
      </c>
      <c r="O27" s="598">
        <v>0</v>
      </c>
      <c r="P27" s="604">
        <f t="shared" si="1"/>
        <v>0</v>
      </c>
      <c r="Q27" s="594"/>
      <c r="R27" s="689">
        <v>0</v>
      </c>
      <c r="S27" s="291">
        <f t="shared" si="2"/>
        <v>0</v>
      </c>
      <c r="T27" s="690"/>
    </row>
    <row r="28" spans="1:20" ht="12.75">
      <c r="A28" s="285"/>
      <c r="B28" s="286"/>
      <c r="C28" s="286"/>
      <c r="D28" s="287"/>
      <c r="E28" s="290"/>
      <c r="F28" s="289"/>
      <c r="G28" s="289"/>
      <c r="H28" s="290"/>
      <c r="I28" s="233"/>
      <c r="J28" s="207">
        <v>0</v>
      </c>
      <c r="K28" s="310">
        <v>231.92</v>
      </c>
      <c r="L28" s="310">
        <v>0.5957</v>
      </c>
      <c r="M28" s="310">
        <v>1.04</v>
      </c>
      <c r="N28" s="208">
        <f t="shared" si="0"/>
        <v>0</v>
      </c>
      <c r="O28" s="598">
        <v>0</v>
      </c>
      <c r="P28" s="604">
        <f t="shared" si="1"/>
        <v>0</v>
      </c>
      <c r="Q28" s="594"/>
      <c r="R28" s="689">
        <v>0</v>
      </c>
      <c r="S28" s="291">
        <f t="shared" si="2"/>
        <v>0</v>
      </c>
      <c r="T28" s="690"/>
    </row>
    <row r="29" spans="1:20" ht="12.75">
      <c r="A29" s="285"/>
      <c r="B29" s="286"/>
      <c r="C29" s="286"/>
      <c r="D29" s="287"/>
      <c r="E29" s="290"/>
      <c r="F29" s="289"/>
      <c r="G29" s="289"/>
      <c r="H29" s="290"/>
      <c r="I29" s="233" t="s">
        <v>60</v>
      </c>
      <c r="J29" s="207">
        <v>700</v>
      </c>
      <c r="K29" s="310">
        <v>231.92</v>
      </c>
      <c r="L29" s="310">
        <v>1.7275</v>
      </c>
      <c r="M29" s="310">
        <v>1.04</v>
      </c>
      <c r="N29" s="208">
        <f t="shared" si="0"/>
        <v>291667.2304</v>
      </c>
      <c r="O29" s="598">
        <v>0</v>
      </c>
      <c r="P29" s="604">
        <f t="shared" si="1"/>
        <v>0</v>
      </c>
      <c r="Q29" s="594"/>
      <c r="R29" s="689">
        <v>305</v>
      </c>
      <c r="S29" s="291">
        <f t="shared" si="2"/>
        <v>305</v>
      </c>
      <c r="T29" s="690"/>
    </row>
    <row r="30" spans="1:20" ht="12.75">
      <c r="A30" s="285"/>
      <c r="B30" s="286"/>
      <c r="C30" s="286"/>
      <c r="D30" s="287"/>
      <c r="E30" s="290"/>
      <c r="F30" s="289"/>
      <c r="G30" s="289"/>
      <c r="H30" s="290"/>
      <c r="I30" s="233" t="s">
        <v>50</v>
      </c>
      <c r="J30" s="207">
        <v>0</v>
      </c>
      <c r="K30" s="310">
        <v>231.92</v>
      </c>
      <c r="L30" s="310">
        <v>1.7275</v>
      </c>
      <c r="M30" s="310">
        <v>1.04</v>
      </c>
      <c r="N30" s="208">
        <f t="shared" si="0"/>
        <v>0</v>
      </c>
      <c r="O30" s="598">
        <v>0</v>
      </c>
      <c r="P30" s="604">
        <f t="shared" si="1"/>
        <v>0</v>
      </c>
      <c r="Q30" s="594"/>
      <c r="R30" s="689">
        <v>0</v>
      </c>
      <c r="S30" s="291">
        <f t="shared" si="2"/>
        <v>0</v>
      </c>
      <c r="T30" s="690"/>
    </row>
    <row r="31" spans="1:20" ht="12.75">
      <c r="A31" s="285"/>
      <c r="B31" s="286"/>
      <c r="C31" s="286"/>
      <c r="D31" s="287"/>
      <c r="E31" s="290"/>
      <c r="F31" s="289"/>
      <c r="G31" s="289"/>
      <c r="H31" s="290"/>
      <c r="I31" s="233" t="s">
        <v>62</v>
      </c>
      <c r="J31" s="207">
        <v>0</v>
      </c>
      <c r="K31" s="310">
        <v>231.92</v>
      </c>
      <c r="L31" s="310">
        <v>1.7275</v>
      </c>
      <c r="M31" s="310">
        <v>1.04</v>
      </c>
      <c r="N31" s="208">
        <f t="shared" si="0"/>
        <v>0</v>
      </c>
      <c r="O31" s="598">
        <v>0</v>
      </c>
      <c r="P31" s="604">
        <f t="shared" si="1"/>
        <v>0</v>
      </c>
      <c r="Q31" s="594"/>
      <c r="R31" s="689">
        <v>0</v>
      </c>
      <c r="S31" s="291">
        <f t="shared" si="2"/>
        <v>0</v>
      </c>
      <c r="T31" s="690"/>
    </row>
    <row r="32" spans="1:20" ht="12.75">
      <c r="A32" s="285"/>
      <c r="B32" s="286"/>
      <c r="C32" s="286"/>
      <c r="D32" s="287"/>
      <c r="E32" s="290"/>
      <c r="F32" s="289"/>
      <c r="G32" s="289"/>
      <c r="H32" s="290"/>
      <c r="I32" s="233" t="s">
        <v>63</v>
      </c>
      <c r="J32" s="207">
        <v>26</v>
      </c>
      <c r="K32" s="310">
        <v>231.92</v>
      </c>
      <c r="L32" s="310">
        <v>1.7275</v>
      </c>
      <c r="M32" s="310">
        <v>1.04</v>
      </c>
      <c r="N32" s="208">
        <f t="shared" si="0"/>
        <v>10833.354272</v>
      </c>
      <c r="O32" s="598">
        <v>5</v>
      </c>
      <c r="P32" s="604">
        <f t="shared" si="1"/>
        <v>2083.33736</v>
      </c>
      <c r="Q32" s="594"/>
      <c r="R32" s="689">
        <v>5</v>
      </c>
      <c r="S32" s="291">
        <f t="shared" si="2"/>
        <v>10</v>
      </c>
      <c r="T32" s="690"/>
    </row>
    <row r="33" spans="1:20" ht="12.75">
      <c r="A33" s="285"/>
      <c r="B33" s="286"/>
      <c r="C33" s="286"/>
      <c r="D33" s="287"/>
      <c r="E33" s="290"/>
      <c r="F33" s="289"/>
      <c r="G33" s="289"/>
      <c r="H33" s="290"/>
      <c r="I33" s="291" t="s">
        <v>64</v>
      </c>
      <c r="J33" s="207">
        <v>20</v>
      </c>
      <c r="K33" s="310">
        <v>231.92</v>
      </c>
      <c r="L33" s="372">
        <v>1</v>
      </c>
      <c r="M33" s="310">
        <v>1.04</v>
      </c>
      <c r="N33" s="208">
        <f t="shared" si="0"/>
        <v>4823.936</v>
      </c>
      <c r="O33" s="598">
        <v>0</v>
      </c>
      <c r="P33" s="604">
        <f t="shared" si="1"/>
        <v>0</v>
      </c>
      <c r="Q33" s="594"/>
      <c r="R33" s="689">
        <v>20</v>
      </c>
      <c r="S33" s="291">
        <f t="shared" si="2"/>
        <v>20</v>
      </c>
      <c r="T33" s="690"/>
    </row>
    <row r="34" spans="1:20" ht="12.75">
      <c r="A34" s="285"/>
      <c r="B34" s="286"/>
      <c r="C34" s="286"/>
      <c r="D34" s="287"/>
      <c r="E34" s="290"/>
      <c r="F34" s="289"/>
      <c r="G34" s="289"/>
      <c r="H34" s="290"/>
      <c r="I34" s="233" t="s">
        <v>65</v>
      </c>
      <c r="J34" s="207">
        <v>20</v>
      </c>
      <c r="K34" s="310">
        <v>231.92</v>
      </c>
      <c r="L34" s="372">
        <v>1</v>
      </c>
      <c r="M34" s="310">
        <v>1.04</v>
      </c>
      <c r="N34" s="208">
        <f t="shared" si="0"/>
        <v>4823.936</v>
      </c>
      <c r="O34" s="598">
        <v>0</v>
      </c>
      <c r="P34" s="604">
        <f t="shared" si="1"/>
        <v>0</v>
      </c>
      <c r="Q34" s="594"/>
      <c r="R34" s="689">
        <v>20</v>
      </c>
      <c r="S34" s="291">
        <f t="shared" si="2"/>
        <v>20</v>
      </c>
      <c r="T34" s="690"/>
    </row>
    <row r="35" spans="1:20" ht="25.5" customHeight="1">
      <c r="A35" s="285"/>
      <c r="B35" s="286"/>
      <c r="C35" s="286"/>
      <c r="D35" s="287"/>
      <c r="E35" s="290"/>
      <c r="F35" s="289"/>
      <c r="G35" s="289"/>
      <c r="H35" s="290"/>
      <c r="I35" s="691" t="s">
        <v>267</v>
      </c>
      <c r="J35" s="207">
        <v>880</v>
      </c>
      <c r="K35" s="310">
        <v>231.92</v>
      </c>
      <c r="L35" s="372">
        <v>1</v>
      </c>
      <c r="M35" s="310">
        <v>1.04</v>
      </c>
      <c r="N35" s="208">
        <f t="shared" si="0"/>
        <v>212253.18399999998</v>
      </c>
      <c r="O35" s="598">
        <v>155</v>
      </c>
      <c r="P35" s="604">
        <f t="shared" si="1"/>
        <v>37385.504</v>
      </c>
      <c r="Q35" s="594"/>
      <c r="R35" s="689">
        <v>756</v>
      </c>
      <c r="S35" s="291">
        <f t="shared" si="2"/>
        <v>911</v>
      </c>
      <c r="T35" s="690"/>
    </row>
    <row r="36" spans="1:20" ht="12.75">
      <c r="A36" s="285"/>
      <c r="B36" s="286"/>
      <c r="C36" s="286"/>
      <c r="D36" s="287"/>
      <c r="E36" s="290"/>
      <c r="F36" s="289"/>
      <c r="G36" s="289"/>
      <c r="H36" s="290"/>
      <c r="I36" s="233"/>
      <c r="J36" s="207">
        <v>0</v>
      </c>
      <c r="K36" s="310">
        <v>231.92</v>
      </c>
      <c r="L36" s="372">
        <v>1</v>
      </c>
      <c r="M36" s="310">
        <v>1.04</v>
      </c>
      <c r="N36" s="208">
        <f t="shared" si="0"/>
        <v>0</v>
      </c>
      <c r="O36" s="598">
        <v>0</v>
      </c>
      <c r="P36" s="604">
        <f t="shared" si="1"/>
        <v>0</v>
      </c>
      <c r="Q36" s="594"/>
      <c r="R36" s="689">
        <v>0</v>
      </c>
      <c r="S36" s="291">
        <f t="shared" si="2"/>
        <v>0</v>
      </c>
      <c r="T36" s="690"/>
    </row>
    <row r="37" spans="1:20" ht="12.75">
      <c r="A37" s="285"/>
      <c r="B37" s="286"/>
      <c r="C37" s="286"/>
      <c r="D37" s="287"/>
      <c r="E37" s="290"/>
      <c r="F37" s="289"/>
      <c r="G37" s="289"/>
      <c r="H37" s="290"/>
      <c r="I37" s="233"/>
      <c r="J37" s="207">
        <v>0</v>
      </c>
      <c r="K37" s="310">
        <v>231.92</v>
      </c>
      <c r="L37" s="372">
        <v>1</v>
      </c>
      <c r="M37" s="310">
        <v>1.04</v>
      </c>
      <c r="N37" s="208">
        <f t="shared" si="0"/>
        <v>0</v>
      </c>
      <c r="O37" s="598">
        <v>0</v>
      </c>
      <c r="P37" s="604">
        <f t="shared" si="1"/>
        <v>0</v>
      </c>
      <c r="Q37" s="594"/>
      <c r="R37" s="689">
        <v>0</v>
      </c>
      <c r="S37" s="291">
        <f t="shared" si="2"/>
        <v>0</v>
      </c>
      <c r="T37" s="690"/>
    </row>
    <row r="38" spans="1:20" ht="12.75">
      <c r="A38" s="285"/>
      <c r="B38" s="286"/>
      <c r="C38" s="286"/>
      <c r="D38" s="287"/>
      <c r="E38" s="290"/>
      <c r="F38" s="289"/>
      <c r="G38" s="289"/>
      <c r="H38" s="290"/>
      <c r="I38" s="31" t="s">
        <v>69</v>
      </c>
      <c r="J38" s="207">
        <v>220</v>
      </c>
      <c r="K38" s="310">
        <v>231.92</v>
      </c>
      <c r="L38" s="372">
        <v>1</v>
      </c>
      <c r="M38" s="310">
        <v>1.04</v>
      </c>
      <c r="N38" s="208">
        <f t="shared" si="0"/>
        <v>53063.295999999995</v>
      </c>
      <c r="O38" s="598">
        <v>0</v>
      </c>
      <c r="P38" s="604">
        <f t="shared" si="1"/>
        <v>0</v>
      </c>
      <c r="Q38" s="594"/>
      <c r="R38" s="689">
        <v>189</v>
      </c>
      <c r="S38" s="291">
        <f t="shared" si="2"/>
        <v>189</v>
      </c>
      <c r="T38" s="690"/>
    </row>
    <row r="39" spans="1:20" ht="12.75">
      <c r="A39" s="285"/>
      <c r="B39" s="286"/>
      <c r="C39" s="286"/>
      <c r="D39" s="287"/>
      <c r="E39" s="290"/>
      <c r="F39" s="289"/>
      <c r="G39" s="289"/>
      <c r="H39" s="290"/>
      <c r="I39" s="233"/>
      <c r="J39" s="207">
        <v>0</v>
      </c>
      <c r="K39" s="310">
        <v>231.92</v>
      </c>
      <c r="L39" s="372">
        <v>1</v>
      </c>
      <c r="M39" s="310">
        <v>1.04</v>
      </c>
      <c r="N39" s="208">
        <f t="shared" si="0"/>
        <v>0</v>
      </c>
      <c r="O39" s="598">
        <v>0</v>
      </c>
      <c r="P39" s="604">
        <f t="shared" si="1"/>
        <v>0</v>
      </c>
      <c r="Q39" s="594"/>
      <c r="R39" s="689">
        <v>0</v>
      </c>
      <c r="S39" s="291">
        <f t="shared" si="2"/>
        <v>0</v>
      </c>
      <c r="T39" s="690"/>
    </row>
    <row r="40" spans="1:20" ht="12.75">
      <c r="A40" s="285"/>
      <c r="B40" s="286"/>
      <c r="C40" s="286"/>
      <c r="D40" s="287"/>
      <c r="E40" s="290"/>
      <c r="F40" s="289"/>
      <c r="G40" s="289"/>
      <c r="H40" s="290"/>
      <c r="I40" s="31" t="s">
        <v>207</v>
      </c>
      <c r="J40" s="207">
        <v>2400</v>
      </c>
      <c r="K40" s="310">
        <v>231.92</v>
      </c>
      <c r="L40" s="310">
        <v>0.5321</v>
      </c>
      <c r="M40" s="310">
        <v>1.04</v>
      </c>
      <c r="N40" s="208">
        <f t="shared" si="0"/>
        <v>308017.96147200005</v>
      </c>
      <c r="O40" s="598">
        <v>1216</v>
      </c>
      <c r="P40" s="604">
        <f t="shared" si="1"/>
        <v>156062.43381248</v>
      </c>
      <c r="Q40" s="594"/>
      <c r="R40" s="689">
        <v>160</v>
      </c>
      <c r="S40" s="291">
        <f t="shared" si="2"/>
        <v>1376</v>
      </c>
      <c r="T40" s="690"/>
    </row>
    <row r="41" spans="1:20" ht="12.75">
      <c r="A41" s="285"/>
      <c r="B41" s="286"/>
      <c r="C41" s="286"/>
      <c r="D41" s="287"/>
      <c r="E41" s="290"/>
      <c r="F41" s="289"/>
      <c r="G41" s="289"/>
      <c r="H41" s="290"/>
      <c r="I41" s="233"/>
      <c r="J41" s="207">
        <v>0</v>
      </c>
      <c r="K41" s="310">
        <v>231.92</v>
      </c>
      <c r="L41" s="310">
        <v>0.5321</v>
      </c>
      <c r="M41" s="310">
        <v>1.04</v>
      </c>
      <c r="N41" s="208">
        <f t="shared" si="0"/>
        <v>0</v>
      </c>
      <c r="O41" s="598">
        <v>0</v>
      </c>
      <c r="P41" s="604">
        <f t="shared" si="1"/>
        <v>0</v>
      </c>
      <c r="Q41" s="594"/>
      <c r="R41" s="689">
        <v>0</v>
      </c>
      <c r="S41" s="291">
        <f t="shared" si="2"/>
        <v>0</v>
      </c>
      <c r="T41" s="690"/>
    </row>
    <row r="42" spans="1:20" ht="12.75">
      <c r="A42" s="463"/>
      <c r="B42" s="464"/>
      <c r="C42" s="464"/>
      <c r="D42" s="431"/>
      <c r="E42" s="435"/>
      <c r="F42" s="433"/>
      <c r="G42" s="433"/>
      <c r="H42" s="435"/>
      <c r="I42" s="233"/>
      <c r="J42" s="207">
        <v>0</v>
      </c>
      <c r="K42" s="310">
        <v>231.92</v>
      </c>
      <c r="L42" s="310">
        <v>0.5321</v>
      </c>
      <c r="M42" s="310">
        <v>1.04</v>
      </c>
      <c r="N42" s="208">
        <f t="shared" si="0"/>
        <v>0</v>
      </c>
      <c r="O42" s="598">
        <v>0</v>
      </c>
      <c r="P42" s="604">
        <f t="shared" si="1"/>
        <v>0</v>
      </c>
      <c r="Q42" s="594"/>
      <c r="R42" s="689">
        <v>0</v>
      </c>
      <c r="S42" s="291">
        <f t="shared" si="2"/>
        <v>0</v>
      </c>
      <c r="T42" s="690"/>
    </row>
    <row r="43" spans="1:20" ht="13.5" thickBot="1">
      <c r="A43" s="465"/>
      <c r="B43" s="465"/>
      <c r="C43" s="465"/>
      <c r="D43" s="466"/>
      <c r="E43" s="467"/>
      <c r="F43" s="468"/>
      <c r="G43" s="468"/>
      <c r="H43" s="469"/>
      <c r="I43" s="233"/>
      <c r="J43" s="207">
        <v>0</v>
      </c>
      <c r="K43" s="310">
        <v>231.92</v>
      </c>
      <c r="L43" s="310">
        <v>0.5321</v>
      </c>
      <c r="M43" s="310">
        <v>1.04</v>
      </c>
      <c r="N43" s="208">
        <f t="shared" si="0"/>
        <v>0</v>
      </c>
      <c r="O43" s="598">
        <v>0</v>
      </c>
      <c r="P43" s="604">
        <f t="shared" si="1"/>
        <v>0</v>
      </c>
      <c r="Q43" s="594"/>
      <c r="R43" s="689">
        <v>0</v>
      </c>
      <c r="S43" s="291">
        <f t="shared" si="2"/>
        <v>0</v>
      </c>
      <c r="T43" s="690"/>
    </row>
    <row r="44" spans="1:20" ht="123.75">
      <c r="A44" s="73" t="s">
        <v>0</v>
      </c>
      <c r="B44" s="74" t="s">
        <v>4</v>
      </c>
      <c r="C44" s="112" t="s">
        <v>173</v>
      </c>
      <c r="D44" s="406" t="s">
        <v>6</v>
      </c>
      <c r="E44" s="354" t="s">
        <v>169</v>
      </c>
      <c r="F44" s="405" t="s">
        <v>244</v>
      </c>
      <c r="G44" s="406" t="s">
        <v>286</v>
      </c>
      <c r="H44" s="404" t="s">
        <v>245</v>
      </c>
      <c r="I44" s="13"/>
      <c r="J44" s="29">
        <f>J45+J46+J47+J48+J49+J50+J51+J52+J53+J54+J55+J56+J57+J58+J59+J60+J61+J62+J64+J66+J67+J68+J69+J70+J71+J72+J74+J75+J76+J77+J78+J79+J80+J81+J82+J83+J84+J85+J86+J87+J88+J89+J90+J91+J92+J93+J94+J95+J96+J97+J98+J73+J65+J63</f>
        <v>40480</v>
      </c>
      <c r="K44" s="13"/>
      <c r="L44" s="335"/>
      <c r="M44" s="335"/>
      <c r="N44" s="41">
        <f>N45+N46+N47+N48+N49+N50+N51+N52+N53+N54+N55+N56+N57+N58+N59+N60+N61+N62+N64+N66+N67+N68+N69+N70+N71+N72+N74+N75+N76+N77+N78+N79+N80+N81+N82+N83+N84+N85+N86+N87+N88+N89+N90+N91+N92+N93+N94+N95+N96+N97+N98+N73+N65+N63</f>
        <v>5070539.143597199</v>
      </c>
      <c r="O44" s="254">
        <f>O45+O46+O47+O48+O49+O50+O51+O52+O53+O54+O55+O56+O57+O58+O59+O60+O61+O62+O64+O66+O67+O68+O69+O70+O71+O72+O74+O75+O76+O77+O78+O79+O80+O81+O82+O83+O84+O85+O86+O87+O88+O89+O90+O91+O92+O93+O94+O95+O96+O97+O98+O73+O65+O63</f>
        <v>7661</v>
      </c>
      <c r="P44" s="38">
        <f>P45+P46+P47+P48+P49+P50+P51+P52+P53+P54+P55+P56+P57+P58+P59+P60+P61+P62+P64+P66+P67+P68+P69+P70+P71+P72+P74+P75+P76+P77+P78+P79+P80+P81+P82+P83+P84+P85+P86+P87+P88+P89+P90+P91+P92+P93+P94+P95+P96+P97+P98+P73+P65+P63</f>
        <v>1044161.49811376</v>
      </c>
      <c r="Q44" s="592">
        <f>O44*100/J44</f>
        <v>18.925395256916996</v>
      </c>
      <c r="R44" s="687">
        <f>R45+R46+R47+R48+R49+R50+R51+R52+R53+R54+R55+R56+R57+R58+R59+R60+R61+R62+R64+R66+R67+R68+R69+R70+R71+R72+R74+R75+R76+R77+R78+R79+R80+R81+R82+R83+R84+R85+R86+R87+R88+R89+R90+R91+R92+R93+R94+R95+R96+R97+R98+R73+R65+R63</f>
        <v>14905</v>
      </c>
      <c r="S44" s="688">
        <f>O44+R44</f>
        <v>22566</v>
      </c>
      <c r="T44" s="700">
        <f>S44*100/J44</f>
        <v>55.74604743083004</v>
      </c>
    </row>
    <row r="45" spans="1:20" ht="12.75">
      <c r="A45" s="285"/>
      <c r="B45" s="286"/>
      <c r="C45" s="286"/>
      <c r="D45" s="287"/>
      <c r="E45" s="388"/>
      <c r="F45" s="289"/>
      <c r="G45" s="389"/>
      <c r="H45" s="290"/>
      <c r="I45" s="233" t="s">
        <v>78</v>
      </c>
      <c r="J45" s="207">
        <v>250</v>
      </c>
      <c r="K45" s="310">
        <v>234.91</v>
      </c>
      <c r="L45" s="310">
        <v>1</v>
      </c>
      <c r="M45" s="310">
        <v>1.04</v>
      </c>
      <c r="N45" s="470">
        <f>J45*K45*L45*M45</f>
        <v>61076.6</v>
      </c>
      <c r="O45" s="598">
        <v>66</v>
      </c>
      <c r="P45" s="604">
        <f>K45*L45*O45*M45</f>
        <v>16124.2224</v>
      </c>
      <c r="Q45" s="594"/>
      <c r="R45" s="689">
        <v>60</v>
      </c>
      <c r="S45" s="291">
        <f>O45+R45</f>
        <v>126</v>
      </c>
      <c r="T45" s="690"/>
    </row>
    <row r="46" spans="1:20" ht="12.75">
      <c r="A46" s="285"/>
      <c r="B46" s="286"/>
      <c r="C46" s="286"/>
      <c r="D46" s="287"/>
      <c r="E46" s="388"/>
      <c r="F46" s="289"/>
      <c r="G46" s="389"/>
      <c r="H46" s="290"/>
      <c r="I46" s="233" t="s">
        <v>183</v>
      </c>
      <c r="J46" s="207">
        <v>0</v>
      </c>
      <c r="K46" s="310">
        <v>234.91</v>
      </c>
      <c r="L46" s="310">
        <v>4.8251</v>
      </c>
      <c r="M46" s="310">
        <v>1.04</v>
      </c>
      <c r="N46" s="470">
        <f aca="true" t="shared" si="3" ref="N46:N102">J46*K46*L46*M46</f>
        <v>0</v>
      </c>
      <c r="O46" s="598">
        <v>0</v>
      </c>
      <c r="P46" s="604">
        <f aca="true" t="shared" si="4" ref="P46:P102">K46*L46*O46*M46</f>
        <v>0</v>
      </c>
      <c r="Q46" s="594"/>
      <c r="R46" s="689">
        <v>0</v>
      </c>
      <c r="S46" s="291">
        <f aca="true" t="shared" si="5" ref="S46:S102">O46+R46</f>
        <v>0</v>
      </c>
      <c r="T46" s="690"/>
    </row>
    <row r="47" spans="1:20" ht="12.75">
      <c r="A47" s="285"/>
      <c r="B47" s="286"/>
      <c r="C47" s="286"/>
      <c r="D47" s="287"/>
      <c r="E47" s="388"/>
      <c r="F47" s="289"/>
      <c r="G47" s="389"/>
      <c r="H47" s="290"/>
      <c r="I47" s="233" t="s">
        <v>182</v>
      </c>
      <c r="J47" s="207">
        <v>0</v>
      </c>
      <c r="K47" s="310">
        <v>234.91</v>
      </c>
      <c r="L47" s="310">
        <v>1</v>
      </c>
      <c r="M47" s="310">
        <v>1.04</v>
      </c>
      <c r="N47" s="470">
        <f t="shared" si="3"/>
        <v>0</v>
      </c>
      <c r="O47" s="598">
        <v>0</v>
      </c>
      <c r="P47" s="604">
        <f t="shared" si="4"/>
        <v>0</v>
      </c>
      <c r="Q47" s="594"/>
      <c r="R47" s="689">
        <v>0</v>
      </c>
      <c r="S47" s="291">
        <f t="shared" si="5"/>
        <v>0</v>
      </c>
      <c r="T47" s="690"/>
    </row>
    <row r="48" spans="1:20" ht="12.75">
      <c r="A48" s="285"/>
      <c r="B48" s="286"/>
      <c r="C48" s="286"/>
      <c r="D48" s="287"/>
      <c r="E48" s="388"/>
      <c r="F48" s="289"/>
      <c r="G48" s="389"/>
      <c r="H48" s="290"/>
      <c r="I48" s="233" t="s">
        <v>79</v>
      </c>
      <c r="J48" s="207">
        <v>10649</v>
      </c>
      <c r="K48" s="310">
        <v>234.91</v>
      </c>
      <c r="L48" s="310">
        <v>0.3222</v>
      </c>
      <c r="M48" s="310">
        <v>1.04</v>
      </c>
      <c r="N48" s="470">
        <f t="shared" si="3"/>
        <v>838241.5946299199</v>
      </c>
      <c r="O48" s="598">
        <v>1329</v>
      </c>
      <c r="P48" s="604">
        <f t="shared" si="4"/>
        <v>104612.92884432</v>
      </c>
      <c r="Q48" s="594"/>
      <c r="R48" s="689">
        <v>4339</v>
      </c>
      <c r="S48" s="291">
        <f t="shared" si="5"/>
        <v>5668</v>
      </c>
      <c r="T48" s="690"/>
    </row>
    <row r="49" spans="1:20" ht="12.75">
      <c r="A49" s="285"/>
      <c r="B49" s="286"/>
      <c r="C49" s="286"/>
      <c r="D49" s="287"/>
      <c r="E49" s="388"/>
      <c r="F49" s="289"/>
      <c r="G49" s="389"/>
      <c r="H49" s="290"/>
      <c r="I49" s="233" t="s">
        <v>184</v>
      </c>
      <c r="J49" s="207">
        <v>200</v>
      </c>
      <c r="K49" s="310">
        <v>234.91</v>
      </c>
      <c r="L49" s="310">
        <v>0.2369</v>
      </c>
      <c r="M49" s="310">
        <v>1.04</v>
      </c>
      <c r="N49" s="470">
        <f t="shared" si="3"/>
        <v>11575.237232</v>
      </c>
      <c r="O49" s="598">
        <v>120</v>
      </c>
      <c r="P49" s="604">
        <f t="shared" si="4"/>
        <v>6945.142339200001</v>
      </c>
      <c r="Q49" s="594"/>
      <c r="R49" s="689">
        <v>80</v>
      </c>
      <c r="S49" s="291">
        <f t="shared" si="5"/>
        <v>200</v>
      </c>
      <c r="T49" s="690"/>
    </row>
    <row r="50" spans="1:20" ht="12.75">
      <c r="A50" s="285"/>
      <c r="B50" s="286"/>
      <c r="C50" s="286"/>
      <c r="D50" s="287"/>
      <c r="E50" s="388"/>
      <c r="F50" s="289"/>
      <c r="G50" s="389"/>
      <c r="H50" s="290"/>
      <c r="I50" s="233" t="s">
        <v>185</v>
      </c>
      <c r="J50" s="207">
        <v>9249</v>
      </c>
      <c r="K50" s="310">
        <v>234.91</v>
      </c>
      <c r="L50" s="310">
        <v>0.2411</v>
      </c>
      <c r="M50" s="310">
        <v>1.04</v>
      </c>
      <c r="N50" s="470">
        <f t="shared" si="3"/>
        <v>544787.12334696</v>
      </c>
      <c r="O50" s="598">
        <v>540</v>
      </c>
      <c r="P50" s="604">
        <f t="shared" si="4"/>
        <v>31807.2274416</v>
      </c>
      <c r="Q50" s="594"/>
      <c r="R50" s="689">
        <v>3917</v>
      </c>
      <c r="S50" s="291">
        <f t="shared" si="5"/>
        <v>4457</v>
      </c>
      <c r="T50" s="690"/>
    </row>
    <row r="51" spans="1:20" ht="12.75">
      <c r="A51" s="285"/>
      <c r="B51" s="286"/>
      <c r="C51" s="286"/>
      <c r="D51" s="287"/>
      <c r="E51" s="388"/>
      <c r="F51" s="289"/>
      <c r="G51" s="389"/>
      <c r="H51" s="290"/>
      <c r="I51" s="233" t="s">
        <v>186</v>
      </c>
      <c r="J51" s="207">
        <v>1200</v>
      </c>
      <c r="K51" s="310">
        <v>234.91</v>
      </c>
      <c r="L51" s="310">
        <v>0.2326</v>
      </c>
      <c r="M51" s="310">
        <v>1.04</v>
      </c>
      <c r="N51" s="470">
        <f t="shared" si="3"/>
        <v>68190.802368</v>
      </c>
      <c r="O51" s="598">
        <v>650</v>
      </c>
      <c r="P51" s="604">
        <f t="shared" si="4"/>
        <v>36936.684616</v>
      </c>
      <c r="Q51" s="594"/>
      <c r="R51" s="689">
        <v>295</v>
      </c>
      <c r="S51" s="291">
        <f t="shared" si="5"/>
        <v>945</v>
      </c>
      <c r="T51" s="690"/>
    </row>
    <row r="52" spans="1:20" ht="12.75">
      <c r="A52" s="285"/>
      <c r="B52" s="286"/>
      <c r="C52" s="286"/>
      <c r="D52" s="287"/>
      <c r="E52" s="388"/>
      <c r="F52" s="289"/>
      <c r="G52" s="389"/>
      <c r="H52" s="290"/>
      <c r="I52" s="233" t="s">
        <v>187</v>
      </c>
      <c r="J52" s="207">
        <v>0</v>
      </c>
      <c r="K52" s="310">
        <v>234.91</v>
      </c>
      <c r="L52" s="310">
        <v>1</v>
      </c>
      <c r="M52" s="310">
        <v>1.04</v>
      </c>
      <c r="N52" s="470">
        <f t="shared" si="3"/>
        <v>0</v>
      </c>
      <c r="O52" s="598">
        <v>0</v>
      </c>
      <c r="P52" s="604">
        <f t="shared" si="4"/>
        <v>0</v>
      </c>
      <c r="Q52" s="594"/>
      <c r="R52" s="689">
        <v>0</v>
      </c>
      <c r="S52" s="291">
        <f t="shared" si="5"/>
        <v>0</v>
      </c>
      <c r="T52" s="690"/>
    </row>
    <row r="53" spans="1:20" ht="12.75">
      <c r="A53" s="285"/>
      <c r="B53" s="286"/>
      <c r="C53" s="286"/>
      <c r="D53" s="287"/>
      <c r="E53" s="388"/>
      <c r="F53" s="289"/>
      <c r="G53" s="389"/>
      <c r="H53" s="290"/>
      <c r="I53" s="233" t="s">
        <v>188</v>
      </c>
      <c r="J53" s="207">
        <v>0</v>
      </c>
      <c r="K53" s="310">
        <v>234.91</v>
      </c>
      <c r="L53" s="310">
        <v>10.8457</v>
      </c>
      <c r="M53" s="310">
        <v>1.04</v>
      </c>
      <c r="N53" s="470">
        <f t="shared" si="3"/>
        <v>0</v>
      </c>
      <c r="O53" s="598">
        <v>0</v>
      </c>
      <c r="P53" s="604">
        <f t="shared" si="4"/>
        <v>0</v>
      </c>
      <c r="Q53" s="594"/>
      <c r="R53" s="689">
        <v>0</v>
      </c>
      <c r="S53" s="291">
        <f t="shared" si="5"/>
        <v>0</v>
      </c>
      <c r="T53" s="690"/>
    </row>
    <row r="54" spans="1:20" ht="12.75">
      <c r="A54" s="285"/>
      <c r="B54" s="286"/>
      <c r="C54" s="286"/>
      <c r="D54" s="287"/>
      <c r="E54" s="388"/>
      <c r="F54" s="289"/>
      <c r="G54" s="389"/>
      <c r="H54" s="290"/>
      <c r="I54" s="233" t="s">
        <v>189</v>
      </c>
      <c r="J54" s="207">
        <v>0</v>
      </c>
      <c r="K54" s="310">
        <v>234.91</v>
      </c>
      <c r="L54" s="310">
        <v>0.5049</v>
      </c>
      <c r="M54" s="310">
        <v>1.04</v>
      </c>
      <c r="N54" s="470">
        <f t="shared" si="3"/>
        <v>0</v>
      </c>
      <c r="O54" s="598">
        <v>0</v>
      </c>
      <c r="P54" s="604">
        <f t="shared" si="4"/>
        <v>0</v>
      </c>
      <c r="Q54" s="594"/>
      <c r="R54" s="689">
        <v>0</v>
      </c>
      <c r="S54" s="291">
        <f t="shared" si="5"/>
        <v>0</v>
      </c>
      <c r="T54" s="690"/>
    </row>
    <row r="55" spans="1:20" ht="12.75">
      <c r="A55" s="285"/>
      <c r="B55" s="286"/>
      <c r="C55" s="286"/>
      <c r="D55" s="287"/>
      <c r="E55" s="388"/>
      <c r="F55" s="289"/>
      <c r="G55" s="389"/>
      <c r="H55" s="290"/>
      <c r="I55" s="233" t="s">
        <v>187</v>
      </c>
      <c r="J55" s="207">
        <v>0</v>
      </c>
      <c r="K55" s="310">
        <v>234.91</v>
      </c>
      <c r="L55" s="310">
        <v>1</v>
      </c>
      <c r="M55" s="310">
        <v>1.04</v>
      </c>
      <c r="N55" s="470">
        <f t="shared" si="3"/>
        <v>0</v>
      </c>
      <c r="O55" s="598">
        <v>0</v>
      </c>
      <c r="P55" s="604">
        <f t="shared" si="4"/>
        <v>0</v>
      </c>
      <c r="Q55" s="594"/>
      <c r="R55" s="689">
        <v>0</v>
      </c>
      <c r="S55" s="291">
        <f t="shared" si="5"/>
        <v>0</v>
      </c>
      <c r="T55" s="690"/>
    </row>
    <row r="56" spans="1:20" ht="12.75">
      <c r="A56" s="285"/>
      <c r="B56" s="286"/>
      <c r="C56" s="286"/>
      <c r="D56" s="287"/>
      <c r="E56" s="388"/>
      <c r="F56" s="289"/>
      <c r="G56" s="389"/>
      <c r="H56" s="290"/>
      <c r="I56" s="233" t="s">
        <v>190</v>
      </c>
      <c r="J56" s="207">
        <v>2400</v>
      </c>
      <c r="K56" s="310">
        <v>234.91</v>
      </c>
      <c r="L56" s="310">
        <v>0.2411</v>
      </c>
      <c r="M56" s="310">
        <v>1.04</v>
      </c>
      <c r="N56" s="470">
        <f t="shared" si="3"/>
        <v>141365.455296</v>
      </c>
      <c r="O56" s="598">
        <v>1300</v>
      </c>
      <c r="P56" s="604">
        <f t="shared" si="4"/>
        <v>76572.954952</v>
      </c>
      <c r="Q56" s="594"/>
      <c r="R56" s="689">
        <v>600</v>
      </c>
      <c r="S56" s="291">
        <f t="shared" si="5"/>
        <v>1900</v>
      </c>
      <c r="T56" s="690"/>
    </row>
    <row r="57" spans="1:20" ht="12.75">
      <c r="A57" s="285"/>
      <c r="B57" s="286"/>
      <c r="C57" s="286"/>
      <c r="D57" s="287"/>
      <c r="E57" s="388"/>
      <c r="F57" s="289"/>
      <c r="G57" s="389"/>
      <c r="H57" s="290"/>
      <c r="I57" s="233" t="s">
        <v>187</v>
      </c>
      <c r="J57" s="207">
        <v>0</v>
      </c>
      <c r="K57" s="310">
        <v>234.91</v>
      </c>
      <c r="L57" s="310">
        <v>1</v>
      </c>
      <c r="M57" s="310">
        <v>1.04</v>
      </c>
      <c r="N57" s="470">
        <f t="shared" si="3"/>
        <v>0</v>
      </c>
      <c r="O57" s="598">
        <v>0</v>
      </c>
      <c r="P57" s="604">
        <f t="shared" si="4"/>
        <v>0</v>
      </c>
      <c r="Q57" s="594"/>
      <c r="R57" s="689">
        <v>0</v>
      </c>
      <c r="S57" s="291">
        <f t="shared" si="5"/>
        <v>0</v>
      </c>
      <c r="T57" s="690"/>
    </row>
    <row r="58" spans="1:20" ht="16.5">
      <c r="A58" s="285"/>
      <c r="B58" s="286"/>
      <c r="C58" s="286"/>
      <c r="D58" s="287"/>
      <c r="E58" s="388"/>
      <c r="F58" s="289"/>
      <c r="G58" s="389"/>
      <c r="H58" s="290"/>
      <c r="I58" s="291" t="s">
        <v>80</v>
      </c>
      <c r="J58" s="207">
        <v>290</v>
      </c>
      <c r="K58" s="310">
        <v>234.91</v>
      </c>
      <c r="L58" s="310">
        <v>1.5948</v>
      </c>
      <c r="M58" s="310">
        <v>1.04</v>
      </c>
      <c r="N58" s="470">
        <f t="shared" si="3"/>
        <v>112989.75554879999</v>
      </c>
      <c r="O58" s="598">
        <v>80</v>
      </c>
      <c r="P58" s="604">
        <f t="shared" si="4"/>
        <v>31169.5877376</v>
      </c>
      <c r="Q58" s="594"/>
      <c r="R58" s="689">
        <v>78</v>
      </c>
      <c r="S58" s="291">
        <f t="shared" si="5"/>
        <v>158</v>
      </c>
      <c r="T58" s="690"/>
    </row>
    <row r="59" spans="1:20" ht="12.75">
      <c r="A59" s="285"/>
      <c r="B59" s="286"/>
      <c r="C59" s="286"/>
      <c r="D59" s="287"/>
      <c r="E59" s="388"/>
      <c r="F59" s="289"/>
      <c r="G59" s="389"/>
      <c r="H59" s="290"/>
      <c r="I59" s="233" t="s">
        <v>82</v>
      </c>
      <c r="J59" s="207">
        <v>0</v>
      </c>
      <c r="K59" s="310">
        <v>234.91</v>
      </c>
      <c r="L59" s="310">
        <v>1</v>
      </c>
      <c r="M59" s="310">
        <v>1.04</v>
      </c>
      <c r="N59" s="470">
        <f t="shared" si="3"/>
        <v>0</v>
      </c>
      <c r="O59" s="598">
        <v>0</v>
      </c>
      <c r="P59" s="604">
        <f t="shared" si="4"/>
        <v>0</v>
      </c>
      <c r="Q59" s="594"/>
      <c r="R59" s="689">
        <v>0</v>
      </c>
      <c r="S59" s="291">
        <f t="shared" si="5"/>
        <v>0</v>
      </c>
      <c r="T59" s="690"/>
    </row>
    <row r="60" spans="1:20" ht="12.75">
      <c r="A60" s="285"/>
      <c r="B60" s="286"/>
      <c r="C60" s="286"/>
      <c r="D60" s="287"/>
      <c r="E60" s="388"/>
      <c r="F60" s="289"/>
      <c r="G60" s="389"/>
      <c r="H60" s="290"/>
      <c r="I60" s="233" t="s">
        <v>191</v>
      </c>
      <c r="J60" s="207">
        <v>0</v>
      </c>
      <c r="K60" s="310">
        <v>234.91</v>
      </c>
      <c r="L60" s="310">
        <v>1</v>
      </c>
      <c r="M60" s="310">
        <v>1.04</v>
      </c>
      <c r="N60" s="470">
        <f t="shared" si="3"/>
        <v>0</v>
      </c>
      <c r="O60" s="598">
        <v>0</v>
      </c>
      <c r="P60" s="604">
        <f t="shared" si="4"/>
        <v>0</v>
      </c>
      <c r="Q60" s="594"/>
      <c r="R60" s="689">
        <v>0</v>
      </c>
      <c r="S60" s="291">
        <f t="shared" si="5"/>
        <v>0</v>
      </c>
      <c r="T60" s="690"/>
    </row>
    <row r="61" spans="1:20" ht="12.75">
      <c r="A61" s="285"/>
      <c r="B61" s="286"/>
      <c r="C61" s="286"/>
      <c r="D61" s="287"/>
      <c r="E61" s="388"/>
      <c r="F61" s="289"/>
      <c r="G61" s="389"/>
      <c r="H61" s="290"/>
      <c r="I61" s="233" t="s">
        <v>81</v>
      </c>
      <c r="J61" s="207">
        <v>0</v>
      </c>
      <c r="K61" s="310">
        <v>234.91</v>
      </c>
      <c r="L61" s="310">
        <v>1</v>
      </c>
      <c r="M61" s="310">
        <v>1.04</v>
      </c>
      <c r="N61" s="470">
        <f t="shared" si="3"/>
        <v>0</v>
      </c>
      <c r="O61" s="598">
        <v>0</v>
      </c>
      <c r="P61" s="604">
        <f t="shared" si="4"/>
        <v>0</v>
      </c>
      <c r="Q61" s="594"/>
      <c r="R61" s="689">
        <v>0</v>
      </c>
      <c r="S61" s="291">
        <f t="shared" si="5"/>
        <v>0</v>
      </c>
      <c r="T61" s="690"/>
    </row>
    <row r="62" spans="1:20" ht="12.75">
      <c r="A62" s="285"/>
      <c r="B62" s="286"/>
      <c r="C62" s="286"/>
      <c r="D62" s="287"/>
      <c r="E62" s="388"/>
      <c r="F62" s="289"/>
      <c r="G62" s="389"/>
      <c r="H62" s="290"/>
      <c r="I62" s="233" t="s">
        <v>82</v>
      </c>
      <c r="J62" s="207">
        <v>0</v>
      </c>
      <c r="K62" s="310">
        <v>234.91</v>
      </c>
      <c r="L62" s="310">
        <v>1</v>
      </c>
      <c r="M62" s="310">
        <v>1.04</v>
      </c>
      <c r="N62" s="470">
        <f t="shared" si="3"/>
        <v>0</v>
      </c>
      <c r="O62" s="598">
        <v>0</v>
      </c>
      <c r="P62" s="604">
        <f t="shared" si="4"/>
        <v>0</v>
      </c>
      <c r="Q62" s="594"/>
      <c r="R62" s="689">
        <v>0</v>
      </c>
      <c r="S62" s="291">
        <f t="shared" si="5"/>
        <v>0</v>
      </c>
      <c r="T62" s="690"/>
    </row>
    <row r="63" spans="1:20" ht="12.75">
      <c r="A63" s="285"/>
      <c r="B63" s="286"/>
      <c r="C63" s="286"/>
      <c r="D63" s="287"/>
      <c r="E63" s="388"/>
      <c r="F63" s="289"/>
      <c r="G63" s="389"/>
      <c r="H63" s="290"/>
      <c r="I63" s="233" t="s">
        <v>283</v>
      </c>
      <c r="J63" s="207">
        <v>0</v>
      </c>
      <c r="K63" s="310">
        <v>234.91</v>
      </c>
      <c r="L63" s="310">
        <v>1</v>
      </c>
      <c r="M63" s="310">
        <v>1.04</v>
      </c>
      <c r="N63" s="470">
        <f t="shared" si="3"/>
        <v>0</v>
      </c>
      <c r="O63" s="598">
        <v>0</v>
      </c>
      <c r="P63" s="604">
        <f t="shared" si="4"/>
        <v>0</v>
      </c>
      <c r="Q63" s="594"/>
      <c r="R63" s="689">
        <v>0</v>
      </c>
      <c r="S63" s="291">
        <f t="shared" si="5"/>
        <v>0</v>
      </c>
      <c r="T63" s="690"/>
    </row>
    <row r="64" spans="1:20" ht="12.75">
      <c r="A64" s="285"/>
      <c r="B64" s="286"/>
      <c r="C64" s="286"/>
      <c r="D64" s="287"/>
      <c r="E64" s="388"/>
      <c r="F64" s="289"/>
      <c r="G64" s="389"/>
      <c r="H64" s="290"/>
      <c r="I64" s="233" t="s">
        <v>83</v>
      </c>
      <c r="J64" s="207">
        <v>0</v>
      </c>
      <c r="K64" s="310">
        <v>234.91</v>
      </c>
      <c r="L64" s="310">
        <v>1</v>
      </c>
      <c r="M64" s="310">
        <v>1.04</v>
      </c>
      <c r="N64" s="470">
        <f t="shared" si="3"/>
        <v>0</v>
      </c>
      <c r="O64" s="598">
        <v>0</v>
      </c>
      <c r="P64" s="604">
        <f t="shared" si="4"/>
        <v>0</v>
      </c>
      <c r="Q64" s="594"/>
      <c r="R64" s="689">
        <v>0</v>
      </c>
      <c r="S64" s="291">
        <f t="shared" si="5"/>
        <v>0</v>
      </c>
      <c r="T64" s="690"/>
    </row>
    <row r="65" spans="1:20" ht="16.5">
      <c r="A65" s="285"/>
      <c r="B65" s="286"/>
      <c r="C65" s="286"/>
      <c r="D65" s="287"/>
      <c r="E65" s="388"/>
      <c r="F65" s="289"/>
      <c r="G65" s="389"/>
      <c r="H65" s="290"/>
      <c r="I65" s="291" t="s">
        <v>163</v>
      </c>
      <c r="J65" s="207">
        <v>610</v>
      </c>
      <c r="K65" s="310">
        <v>234.91</v>
      </c>
      <c r="L65" s="310">
        <v>3.5534</v>
      </c>
      <c r="M65" s="310">
        <v>1.04</v>
      </c>
      <c r="N65" s="470">
        <f t="shared" si="3"/>
        <v>529552.2006736</v>
      </c>
      <c r="O65" s="598">
        <v>182</v>
      </c>
      <c r="P65" s="604">
        <f t="shared" si="4"/>
        <v>157997.54184032002</v>
      </c>
      <c r="Q65" s="594"/>
      <c r="R65" s="689">
        <v>110</v>
      </c>
      <c r="S65" s="291">
        <f t="shared" si="5"/>
        <v>292</v>
      </c>
      <c r="T65" s="690"/>
    </row>
    <row r="66" spans="1:20" ht="12.75">
      <c r="A66" s="285"/>
      <c r="B66" s="286"/>
      <c r="C66" s="286"/>
      <c r="D66" s="287"/>
      <c r="E66" s="388"/>
      <c r="F66" s="289"/>
      <c r="G66" s="389"/>
      <c r="H66" s="290"/>
      <c r="I66" s="233" t="s">
        <v>192</v>
      </c>
      <c r="J66" s="207">
        <v>8130</v>
      </c>
      <c r="K66" s="310">
        <v>234.91</v>
      </c>
      <c r="L66" s="310">
        <v>0.5845</v>
      </c>
      <c r="M66" s="310">
        <v>1.04</v>
      </c>
      <c r="N66" s="470">
        <f t="shared" si="3"/>
        <v>1160940.348204</v>
      </c>
      <c r="O66" s="598">
        <v>1298</v>
      </c>
      <c r="P66" s="604">
        <f t="shared" si="4"/>
        <v>185350.62385840004</v>
      </c>
      <c r="Q66" s="594"/>
      <c r="R66" s="689">
        <v>2735</v>
      </c>
      <c r="S66" s="291">
        <f t="shared" si="5"/>
        <v>4033</v>
      </c>
      <c r="T66" s="690"/>
    </row>
    <row r="67" spans="1:20" ht="12.75">
      <c r="A67" s="285"/>
      <c r="B67" s="286"/>
      <c r="C67" s="286"/>
      <c r="D67" s="287"/>
      <c r="E67" s="388"/>
      <c r="F67" s="289"/>
      <c r="G67" s="389"/>
      <c r="H67" s="290"/>
      <c r="I67" s="233" t="s">
        <v>193</v>
      </c>
      <c r="J67" s="207">
        <v>90</v>
      </c>
      <c r="K67" s="310">
        <v>234.91</v>
      </c>
      <c r="L67" s="310">
        <v>1</v>
      </c>
      <c r="M67" s="310">
        <v>1.04</v>
      </c>
      <c r="N67" s="470">
        <f t="shared" si="3"/>
        <v>21987.576</v>
      </c>
      <c r="O67" s="598">
        <v>0</v>
      </c>
      <c r="P67" s="604">
        <f t="shared" si="4"/>
        <v>0</v>
      </c>
      <c r="Q67" s="594"/>
      <c r="R67" s="689">
        <v>0</v>
      </c>
      <c r="S67" s="291">
        <f t="shared" si="5"/>
        <v>0</v>
      </c>
      <c r="T67" s="690"/>
    </row>
    <row r="68" spans="1:20" ht="12.75">
      <c r="A68" s="285"/>
      <c r="B68" s="286"/>
      <c r="C68" s="286"/>
      <c r="D68" s="287"/>
      <c r="E68" s="388"/>
      <c r="F68" s="289"/>
      <c r="G68" s="389"/>
      <c r="H68" s="290"/>
      <c r="I68" s="233" t="s">
        <v>194</v>
      </c>
      <c r="J68" s="207">
        <v>0</v>
      </c>
      <c r="K68" s="310">
        <v>234.91</v>
      </c>
      <c r="L68" s="310">
        <v>1</v>
      </c>
      <c r="M68" s="310">
        <v>1.04</v>
      </c>
      <c r="N68" s="470">
        <f t="shared" si="3"/>
        <v>0</v>
      </c>
      <c r="O68" s="598">
        <v>0</v>
      </c>
      <c r="P68" s="604">
        <f t="shared" si="4"/>
        <v>0</v>
      </c>
      <c r="Q68" s="594"/>
      <c r="R68" s="689">
        <v>0</v>
      </c>
      <c r="S68" s="291">
        <f t="shared" si="5"/>
        <v>0</v>
      </c>
      <c r="T68" s="690"/>
    </row>
    <row r="69" spans="1:20" ht="33">
      <c r="A69" s="285"/>
      <c r="B69" s="286"/>
      <c r="C69" s="286"/>
      <c r="D69" s="287"/>
      <c r="E69" s="388"/>
      <c r="F69" s="289"/>
      <c r="G69" s="389"/>
      <c r="H69" s="290"/>
      <c r="I69" s="291" t="s">
        <v>84</v>
      </c>
      <c r="J69" s="207">
        <v>0</v>
      </c>
      <c r="K69" s="310">
        <v>234.91</v>
      </c>
      <c r="L69" s="310">
        <v>1</v>
      </c>
      <c r="M69" s="310">
        <v>1.04</v>
      </c>
      <c r="N69" s="470">
        <f t="shared" si="3"/>
        <v>0</v>
      </c>
      <c r="O69" s="598">
        <v>0</v>
      </c>
      <c r="P69" s="604">
        <f t="shared" si="4"/>
        <v>0</v>
      </c>
      <c r="Q69" s="594"/>
      <c r="R69" s="689">
        <v>0</v>
      </c>
      <c r="S69" s="291">
        <f t="shared" si="5"/>
        <v>0</v>
      </c>
      <c r="T69" s="690"/>
    </row>
    <row r="70" spans="1:20" ht="12.75">
      <c r="A70" s="285"/>
      <c r="B70" s="286"/>
      <c r="C70" s="286"/>
      <c r="D70" s="287"/>
      <c r="E70" s="388"/>
      <c r="F70" s="289"/>
      <c r="G70" s="389"/>
      <c r="H70" s="290"/>
      <c r="I70" s="233" t="s">
        <v>195</v>
      </c>
      <c r="J70" s="207">
        <v>0</v>
      </c>
      <c r="K70" s="310">
        <v>234.91</v>
      </c>
      <c r="L70" s="310">
        <v>1</v>
      </c>
      <c r="M70" s="310">
        <v>1.04</v>
      </c>
      <c r="N70" s="470">
        <f t="shared" si="3"/>
        <v>0</v>
      </c>
      <c r="O70" s="598">
        <v>0</v>
      </c>
      <c r="P70" s="604">
        <f t="shared" si="4"/>
        <v>0</v>
      </c>
      <c r="Q70" s="594"/>
      <c r="R70" s="689">
        <v>0</v>
      </c>
      <c r="S70" s="291">
        <f t="shared" si="5"/>
        <v>0</v>
      </c>
      <c r="T70" s="690"/>
    </row>
    <row r="71" spans="1:20" ht="12.75">
      <c r="A71" s="285"/>
      <c r="B71" s="286"/>
      <c r="C71" s="286"/>
      <c r="D71" s="287"/>
      <c r="E71" s="388"/>
      <c r="F71" s="289"/>
      <c r="G71" s="389"/>
      <c r="H71" s="290"/>
      <c r="I71" s="233" t="s">
        <v>196</v>
      </c>
      <c r="J71" s="207">
        <v>0</v>
      </c>
      <c r="K71" s="310">
        <v>234.91</v>
      </c>
      <c r="L71" s="310">
        <v>1</v>
      </c>
      <c r="M71" s="310">
        <v>1.04</v>
      </c>
      <c r="N71" s="470">
        <f t="shared" si="3"/>
        <v>0</v>
      </c>
      <c r="O71" s="598">
        <v>0</v>
      </c>
      <c r="P71" s="604">
        <f t="shared" si="4"/>
        <v>0</v>
      </c>
      <c r="Q71" s="594"/>
      <c r="R71" s="689">
        <v>0</v>
      </c>
      <c r="S71" s="291">
        <f t="shared" si="5"/>
        <v>0</v>
      </c>
      <c r="T71" s="690"/>
    </row>
    <row r="72" spans="1:20" ht="12.75">
      <c r="A72" s="285"/>
      <c r="B72" s="286"/>
      <c r="C72" s="286"/>
      <c r="D72" s="287"/>
      <c r="E72" s="388"/>
      <c r="F72" s="289"/>
      <c r="G72" s="389"/>
      <c r="H72" s="290"/>
      <c r="I72" s="233" t="s">
        <v>197</v>
      </c>
      <c r="J72" s="207">
        <v>0</v>
      </c>
      <c r="K72" s="310">
        <v>234.91</v>
      </c>
      <c r="L72" s="310">
        <v>1</v>
      </c>
      <c r="M72" s="310">
        <v>1.04</v>
      </c>
      <c r="N72" s="470">
        <f t="shared" si="3"/>
        <v>0</v>
      </c>
      <c r="O72" s="598">
        <v>0</v>
      </c>
      <c r="P72" s="604">
        <f t="shared" si="4"/>
        <v>0</v>
      </c>
      <c r="Q72" s="594"/>
      <c r="R72" s="689">
        <v>0</v>
      </c>
      <c r="S72" s="291">
        <f t="shared" si="5"/>
        <v>0</v>
      </c>
      <c r="T72" s="690"/>
    </row>
    <row r="73" spans="1:20" ht="12.75">
      <c r="A73" s="285"/>
      <c r="B73" s="286"/>
      <c r="C73" s="286"/>
      <c r="D73" s="287"/>
      <c r="E73" s="388"/>
      <c r="F73" s="289"/>
      <c r="G73" s="389"/>
      <c r="H73" s="290"/>
      <c r="I73" s="233" t="s">
        <v>198</v>
      </c>
      <c r="J73" s="207">
        <v>0</v>
      </c>
      <c r="K73" s="310">
        <v>234.91</v>
      </c>
      <c r="L73" s="310">
        <v>1</v>
      </c>
      <c r="M73" s="310">
        <v>1.04</v>
      </c>
      <c r="N73" s="470">
        <f t="shared" si="3"/>
        <v>0</v>
      </c>
      <c r="O73" s="598">
        <v>0</v>
      </c>
      <c r="P73" s="604">
        <f t="shared" si="4"/>
        <v>0</v>
      </c>
      <c r="Q73" s="594"/>
      <c r="R73" s="689">
        <v>0</v>
      </c>
      <c r="S73" s="291">
        <f t="shared" si="5"/>
        <v>0</v>
      </c>
      <c r="T73" s="690"/>
    </row>
    <row r="74" spans="1:20" ht="12.75">
      <c r="A74" s="285"/>
      <c r="B74" s="286"/>
      <c r="C74" s="286"/>
      <c r="D74" s="287"/>
      <c r="E74" s="388"/>
      <c r="F74" s="289"/>
      <c r="G74" s="389"/>
      <c r="H74" s="290"/>
      <c r="I74" s="233" t="s">
        <v>199</v>
      </c>
      <c r="J74" s="207">
        <v>0</v>
      </c>
      <c r="K74" s="310">
        <v>234.91</v>
      </c>
      <c r="L74" s="310">
        <v>5.5814</v>
      </c>
      <c r="M74" s="310">
        <v>1.04</v>
      </c>
      <c r="N74" s="470">
        <f t="shared" si="3"/>
        <v>0</v>
      </c>
      <c r="O74" s="598">
        <v>0</v>
      </c>
      <c r="P74" s="604">
        <f t="shared" si="4"/>
        <v>0</v>
      </c>
      <c r="Q74" s="594"/>
      <c r="R74" s="689">
        <v>0</v>
      </c>
      <c r="S74" s="291">
        <f t="shared" si="5"/>
        <v>0</v>
      </c>
      <c r="T74" s="690"/>
    </row>
    <row r="75" spans="1:20" ht="12.75">
      <c r="A75" s="285"/>
      <c r="B75" s="286"/>
      <c r="C75" s="286"/>
      <c r="D75" s="287"/>
      <c r="E75" s="388"/>
      <c r="F75" s="289"/>
      <c r="G75" s="389"/>
      <c r="H75" s="290"/>
      <c r="I75" s="233" t="s">
        <v>200</v>
      </c>
      <c r="J75" s="207">
        <v>0</v>
      </c>
      <c r="K75" s="310">
        <v>234.91</v>
      </c>
      <c r="L75" s="310">
        <v>9.6655</v>
      </c>
      <c r="M75" s="310">
        <v>1.04</v>
      </c>
      <c r="N75" s="470">
        <f t="shared" si="3"/>
        <v>0</v>
      </c>
      <c r="O75" s="598">
        <v>0</v>
      </c>
      <c r="P75" s="604">
        <f t="shared" si="4"/>
        <v>0</v>
      </c>
      <c r="Q75" s="594"/>
      <c r="R75" s="689">
        <v>0</v>
      </c>
      <c r="S75" s="291">
        <f t="shared" si="5"/>
        <v>0</v>
      </c>
      <c r="T75" s="690"/>
    </row>
    <row r="76" spans="1:20" ht="12.75">
      <c r="A76" s="285"/>
      <c r="B76" s="286"/>
      <c r="C76" s="286"/>
      <c r="D76" s="287"/>
      <c r="E76" s="388"/>
      <c r="F76" s="289"/>
      <c r="G76" s="389"/>
      <c r="H76" s="290"/>
      <c r="I76" s="233" t="s">
        <v>201</v>
      </c>
      <c r="J76" s="207">
        <v>400</v>
      </c>
      <c r="K76" s="310">
        <v>234.91</v>
      </c>
      <c r="L76" s="310">
        <v>1.83</v>
      </c>
      <c r="M76" s="310">
        <v>1.04</v>
      </c>
      <c r="N76" s="470">
        <f t="shared" si="3"/>
        <v>178832.2848</v>
      </c>
      <c r="O76" s="598">
        <v>93</v>
      </c>
      <c r="P76" s="604">
        <f t="shared" si="4"/>
        <v>41578.506216</v>
      </c>
      <c r="Q76" s="594"/>
      <c r="R76" s="689">
        <v>122</v>
      </c>
      <c r="S76" s="291">
        <f t="shared" si="5"/>
        <v>215</v>
      </c>
      <c r="T76" s="690"/>
    </row>
    <row r="77" spans="1:20" ht="12.75">
      <c r="A77" s="285"/>
      <c r="B77" s="286"/>
      <c r="C77" s="286"/>
      <c r="D77" s="287"/>
      <c r="E77" s="388"/>
      <c r="F77" s="289"/>
      <c r="G77" s="389"/>
      <c r="H77" s="290"/>
      <c r="I77" s="233" t="s">
        <v>85</v>
      </c>
      <c r="J77" s="207">
        <v>66</v>
      </c>
      <c r="K77" s="310">
        <v>234.91</v>
      </c>
      <c r="L77" s="310">
        <v>2.2829</v>
      </c>
      <c r="M77" s="310">
        <v>1.04</v>
      </c>
      <c r="N77" s="470">
        <f t="shared" si="3"/>
        <v>36809.98731696</v>
      </c>
      <c r="O77" s="598">
        <v>0</v>
      </c>
      <c r="P77" s="604">
        <f t="shared" si="4"/>
        <v>0</v>
      </c>
      <c r="Q77" s="594"/>
      <c r="R77" s="689">
        <v>0</v>
      </c>
      <c r="S77" s="291">
        <f t="shared" si="5"/>
        <v>0</v>
      </c>
      <c r="T77" s="690"/>
    </row>
    <row r="78" spans="1:20" ht="12.75">
      <c r="A78" s="285"/>
      <c r="B78" s="286"/>
      <c r="C78" s="286"/>
      <c r="D78" s="287"/>
      <c r="E78" s="388"/>
      <c r="F78" s="289"/>
      <c r="G78" s="389"/>
      <c r="H78" s="290"/>
      <c r="I78" s="233" t="s">
        <v>86</v>
      </c>
      <c r="J78" s="207">
        <v>0</v>
      </c>
      <c r="K78" s="310">
        <v>234.91</v>
      </c>
      <c r="L78" s="310">
        <v>1</v>
      </c>
      <c r="M78" s="310">
        <v>1.04</v>
      </c>
      <c r="N78" s="470">
        <f t="shared" si="3"/>
        <v>0</v>
      </c>
      <c r="O78" s="598">
        <v>0</v>
      </c>
      <c r="P78" s="604">
        <f t="shared" si="4"/>
        <v>0</v>
      </c>
      <c r="Q78" s="594"/>
      <c r="R78" s="689">
        <v>0</v>
      </c>
      <c r="S78" s="291">
        <f t="shared" si="5"/>
        <v>0</v>
      </c>
      <c r="T78" s="690"/>
    </row>
    <row r="79" spans="1:20" ht="12.75">
      <c r="A79" s="285"/>
      <c r="B79" s="286"/>
      <c r="C79" s="286"/>
      <c r="D79" s="287"/>
      <c r="E79" s="388"/>
      <c r="F79" s="289"/>
      <c r="G79" s="389"/>
      <c r="H79" s="290"/>
      <c r="I79" s="233" t="s">
        <v>202</v>
      </c>
      <c r="J79" s="207">
        <v>190</v>
      </c>
      <c r="K79" s="310">
        <v>234.91</v>
      </c>
      <c r="L79" s="310">
        <v>0.3585</v>
      </c>
      <c r="M79" s="310">
        <v>1.04</v>
      </c>
      <c r="N79" s="470">
        <f t="shared" si="3"/>
        <v>16640.930436000002</v>
      </c>
      <c r="O79" s="598">
        <v>19</v>
      </c>
      <c r="P79" s="604">
        <f t="shared" si="4"/>
        <v>1664.0930435999999</v>
      </c>
      <c r="Q79" s="594"/>
      <c r="R79" s="689">
        <v>113</v>
      </c>
      <c r="S79" s="291">
        <f t="shared" si="5"/>
        <v>132</v>
      </c>
      <c r="T79" s="690"/>
    </row>
    <row r="80" spans="1:20" ht="12.75">
      <c r="A80" s="285"/>
      <c r="B80" s="286"/>
      <c r="C80" s="286"/>
      <c r="D80" s="287"/>
      <c r="E80" s="388"/>
      <c r="F80" s="289"/>
      <c r="G80" s="389"/>
      <c r="H80" s="290"/>
      <c r="I80" s="233" t="s">
        <v>203</v>
      </c>
      <c r="J80" s="207">
        <v>95</v>
      </c>
      <c r="K80" s="310">
        <v>234.91</v>
      </c>
      <c r="L80" s="310">
        <v>0.6705</v>
      </c>
      <c r="M80" s="310">
        <v>1.04</v>
      </c>
      <c r="N80" s="470">
        <f t="shared" si="3"/>
        <v>15561.706914</v>
      </c>
      <c r="O80" s="598">
        <v>19</v>
      </c>
      <c r="P80" s="604">
        <f t="shared" si="4"/>
        <v>3112.3413828</v>
      </c>
      <c r="Q80" s="594"/>
      <c r="R80" s="689">
        <v>47</v>
      </c>
      <c r="S80" s="291">
        <f t="shared" si="5"/>
        <v>66</v>
      </c>
      <c r="T80" s="690"/>
    </row>
    <row r="81" spans="1:20" ht="12.75">
      <c r="A81" s="285"/>
      <c r="B81" s="286"/>
      <c r="C81" s="286"/>
      <c r="D81" s="287"/>
      <c r="E81" s="388"/>
      <c r="F81" s="289"/>
      <c r="G81" s="389"/>
      <c r="H81" s="290"/>
      <c r="I81" s="233" t="s">
        <v>204</v>
      </c>
      <c r="J81" s="207">
        <v>95</v>
      </c>
      <c r="K81" s="310">
        <v>234.91</v>
      </c>
      <c r="L81" s="310">
        <v>0.6653</v>
      </c>
      <c r="M81" s="310">
        <v>1.04</v>
      </c>
      <c r="N81" s="470">
        <f t="shared" si="3"/>
        <v>15441.019552400001</v>
      </c>
      <c r="O81" s="598">
        <v>19</v>
      </c>
      <c r="P81" s="604">
        <f t="shared" si="4"/>
        <v>3088.20391048</v>
      </c>
      <c r="Q81" s="594"/>
      <c r="R81" s="689">
        <v>47</v>
      </c>
      <c r="S81" s="291">
        <f t="shared" si="5"/>
        <v>66</v>
      </c>
      <c r="T81" s="690"/>
    </row>
    <row r="82" spans="1:20" ht="12.75">
      <c r="A82" s="285"/>
      <c r="B82" s="286"/>
      <c r="C82" s="286"/>
      <c r="D82" s="287"/>
      <c r="E82" s="388"/>
      <c r="F82" s="289"/>
      <c r="G82" s="389"/>
      <c r="H82" s="290"/>
      <c r="I82" s="233" t="s">
        <v>205</v>
      </c>
      <c r="J82" s="207">
        <v>2200</v>
      </c>
      <c r="K82" s="310">
        <v>234.91</v>
      </c>
      <c r="L82" s="310">
        <v>1</v>
      </c>
      <c r="M82" s="310">
        <v>1.04</v>
      </c>
      <c r="N82" s="470">
        <f t="shared" si="3"/>
        <v>537474.0800000001</v>
      </c>
      <c r="O82" s="598">
        <v>410</v>
      </c>
      <c r="P82" s="604">
        <f t="shared" si="4"/>
        <v>100165.62400000001</v>
      </c>
      <c r="Q82" s="594"/>
      <c r="R82" s="689">
        <v>628</v>
      </c>
      <c r="S82" s="291">
        <f t="shared" si="5"/>
        <v>1038</v>
      </c>
      <c r="T82" s="690"/>
    </row>
    <row r="83" spans="1:20" ht="12.75">
      <c r="A83" s="285"/>
      <c r="B83" s="286"/>
      <c r="C83" s="286"/>
      <c r="D83" s="287"/>
      <c r="E83" s="388"/>
      <c r="F83" s="289"/>
      <c r="G83" s="389"/>
      <c r="H83" s="290"/>
      <c r="I83" s="233" t="s">
        <v>87</v>
      </c>
      <c r="J83" s="207">
        <v>0</v>
      </c>
      <c r="K83" s="310">
        <v>234.91</v>
      </c>
      <c r="L83" s="310">
        <v>1.8092</v>
      </c>
      <c r="M83" s="310">
        <v>1.04</v>
      </c>
      <c r="N83" s="470">
        <f t="shared" si="3"/>
        <v>0</v>
      </c>
      <c r="O83" s="598">
        <v>0</v>
      </c>
      <c r="P83" s="604">
        <f t="shared" si="4"/>
        <v>0</v>
      </c>
      <c r="Q83" s="594"/>
      <c r="R83" s="689">
        <v>0</v>
      </c>
      <c r="S83" s="291">
        <f t="shared" si="5"/>
        <v>0</v>
      </c>
      <c r="T83" s="690"/>
    </row>
    <row r="84" spans="1:20" ht="12.75">
      <c r="A84" s="285"/>
      <c r="B84" s="286"/>
      <c r="C84" s="286"/>
      <c r="D84" s="287"/>
      <c r="E84" s="388"/>
      <c r="F84" s="289"/>
      <c r="G84" s="389"/>
      <c r="H84" s="290"/>
      <c r="I84" s="233" t="s">
        <v>86</v>
      </c>
      <c r="J84" s="207">
        <v>0</v>
      </c>
      <c r="K84" s="310">
        <v>234.91</v>
      </c>
      <c r="L84" s="310">
        <v>10.779</v>
      </c>
      <c r="M84" s="310">
        <v>1.04</v>
      </c>
      <c r="N84" s="470">
        <f t="shared" si="3"/>
        <v>0</v>
      </c>
      <c r="O84" s="598">
        <v>0</v>
      </c>
      <c r="P84" s="604">
        <f t="shared" si="4"/>
        <v>0</v>
      </c>
      <c r="Q84" s="594"/>
      <c r="R84" s="689">
        <v>0</v>
      </c>
      <c r="S84" s="291">
        <f t="shared" si="5"/>
        <v>0</v>
      </c>
      <c r="T84" s="690"/>
    </row>
    <row r="85" spans="1:20" ht="12.75">
      <c r="A85" s="285"/>
      <c r="B85" s="286"/>
      <c r="C85" s="286"/>
      <c r="D85" s="287"/>
      <c r="E85" s="388"/>
      <c r="F85" s="289"/>
      <c r="G85" s="389"/>
      <c r="H85" s="290"/>
      <c r="I85" s="233" t="s">
        <v>88</v>
      </c>
      <c r="J85" s="207">
        <v>0</v>
      </c>
      <c r="K85" s="310">
        <v>234.91</v>
      </c>
      <c r="L85" s="310">
        <v>8.8453</v>
      </c>
      <c r="M85" s="310">
        <v>1.04</v>
      </c>
      <c r="N85" s="470">
        <f t="shared" si="3"/>
        <v>0</v>
      </c>
      <c r="O85" s="598">
        <v>0</v>
      </c>
      <c r="P85" s="604">
        <f t="shared" si="4"/>
        <v>0</v>
      </c>
      <c r="Q85" s="594"/>
      <c r="R85" s="689">
        <v>0</v>
      </c>
      <c r="S85" s="291">
        <f t="shared" si="5"/>
        <v>0</v>
      </c>
      <c r="T85" s="690"/>
    </row>
    <row r="86" spans="1:20" ht="12.75">
      <c r="A86" s="285"/>
      <c r="B86" s="286"/>
      <c r="C86" s="286"/>
      <c r="D86" s="287"/>
      <c r="E86" s="388"/>
      <c r="F86" s="289"/>
      <c r="G86" s="389"/>
      <c r="H86" s="290"/>
      <c r="I86" s="233" t="s">
        <v>206</v>
      </c>
      <c r="J86" s="207">
        <v>0</v>
      </c>
      <c r="K86" s="310">
        <v>234.91</v>
      </c>
      <c r="L86" s="310">
        <v>2.1659</v>
      </c>
      <c r="M86" s="310">
        <v>1.04</v>
      </c>
      <c r="N86" s="470">
        <f t="shared" si="3"/>
        <v>0</v>
      </c>
      <c r="O86" s="598">
        <v>0</v>
      </c>
      <c r="P86" s="604">
        <f t="shared" si="4"/>
        <v>0</v>
      </c>
      <c r="Q86" s="594"/>
      <c r="R86" s="689">
        <v>0</v>
      </c>
      <c r="S86" s="291">
        <f t="shared" si="5"/>
        <v>0</v>
      </c>
      <c r="T86" s="690"/>
    </row>
    <row r="87" spans="1:20" ht="17.25">
      <c r="A87" s="285"/>
      <c r="B87" s="286"/>
      <c r="C87" s="286"/>
      <c r="D87" s="287"/>
      <c r="E87" s="388"/>
      <c r="F87" s="289"/>
      <c r="G87" s="389"/>
      <c r="H87" s="290"/>
      <c r="I87" s="291" t="s">
        <v>89</v>
      </c>
      <c r="J87" s="207">
        <v>26</v>
      </c>
      <c r="K87" s="310">
        <v>234.91</v>
      </c>
      <c r="L87" s="310">
        <v>4.0229</v>
      </c>
      <c r="M87" s="310">
        <v>1.04</v>
      </c>
      <c r="N87" s="470">
        <f t="shared" si="3"/>
        <v>25553.32563056</v>
      </c>
      <c r="O87" s="598">
        <v>5</v>
      </c>
      <c r="P87" s="604">
        <f t="shared" si="4"/>
        <v>4914.1010828</v>
      </c>
      <c r="Q87" s="594"/>
      <c r="R87" s="689">
        <v>5</v>
      </c>
      <c r="S87" s="291">
        <f t="shared" si="5"/>
        <v>10</v>
      </c>
      <c r="T87" s="690"/>
    </row>
    <row r="88" spans="1:20" ht="17.25">
      <c r="A88" s="285"/>
      <c r="B88" s="286"/>
      <c r="C88" s="286"/>
      <c r="D88" s="287"/>
      <c r="E88" s="388"/>
      <c r="F88" s="289"/>
      <c r="G88" s="389"/>
      <c r="H88" s="290"/>
      <c r="I88" s="291" t="s">
        <v>90</v>
      </c>
      <c r="J88" s="207">
        <v>20</v>
      </c>
      <c r="K88" s="310">
        <v>234.91</v>
      </c>
      <c r="L88" s="310">
        <v>1</v>
      </c>
      <c r="M88" s="310">
        <v>1.04</v>
      </c>
      <c r="N88" s="470">
        <f t="shared" si="3"/>
        <v>4886.128</v>
      </c>
      <c r="O88" s="598">
        <v>0</v>
      </c>
      <c r="P88" s="604">
        <f t="shared" si="4"/>
        <v>0</v>
      </c>
      <c r="Q88" s="594"/>
      <c r="R88" s="689">
        <v>20</v>
      </c>
      <c r="S88" s="291">
        <f t="shared" si="5"/>
        <v>20</v>
      </c>
      <c r="T88" s="690"/>
    </row>
    <row r="89" spans="1:20" ht="17.25">
      <c r="A89" s="285"/>
      <c r="B89" s="286"/>
      <c r="C89" s="286"/>
      <c r="D89" s="287"/>
      <c r="E89" s="388"/>
      <c r="F89" s="289"/>
      <c r="G89" s="389"/>
      <c r="H89" s="290"/>
      <c r="I89" s="291" t="s">
        <v>91</v>
      </c>
      <c r="J89" s="207">
        <v>20</v>
      </c>
      <c r="K89" s="310">
        <v>234.91</v>
      </c>
      <c r="L89" s="310">
        <v>1</v>
      </c>
      <c r="M89" s="310">
        <v>1.04</v>
      </c>
      <c r="N89" s="470">
        <f t="shared" si="3"/>
        <v>4886.128</v>
      </c>
      <c r="O89" s="598">
        <v>0</v>
      </c>
      <c r="P89" s="604">
        <f t="shared" si="4"/>
        <v>0</v>
      </c>
      <c r="Q89" s="594"/>
      <c r="R89" s="689">
        <v>20</v>
      </c>
      <c r="S89" s="291">
        <f t="shared" si="5"/>
        <v>20</v>
      </c>
      <c r="T89" s="690"/>
    </row>
    <row r="90" spans="1:20" ht="12.75">
      <c r="A90" s="285"/>
      <c r="B90" s="286"/>
      <c r="C90" s="286"/>
      <c r="D90" s="287"/>
      <c r="E90" s="388"/>
      <c r="F90" s="289"/>
      <c r="G90" s="389"/>
      <c r="H90" s="290"/>
      <c r="I90" s="233" t="s">
        <v>92</v>
      </c>
      <c r="J90" s="207">
        <v>220</v>
      </c>
      <c r="K90" s="310">
        <v>234.91</v>
      </c>
      <c r="L90" s="310">
        <v>1</v>
      </c>
      <c r="M90" s="310">
        <v>1.04</v>
      </c>
      <c r="N90" s="470">
        <f t="shared" si="3"/>
        <v>53747.407999999996</v>
      </c>
      <c r="O90" s="598">
        <v>31</v>
      </c>
      <c r="P90" s="604">
        <f t="shared" si="4"/>
        <v>7573.4984</v>
      </c>
      <c r="Q90" s="594"/>
      <c r="R90" s="689">
        <v>189</v>
      </c>
      <c r="S90" s="291">
        <f t="shared" si="5"/>
        <v>220</v>
      </c>
      <c r="T90" s="690"/>
    </row>
    <row r="91" spans="1:20" ht="12.75">
      <c r="A91" s="285"/>
      <c r="B91" s="286"/>
      <c r="C91" s="286"/>
      <c r="D91" s="287"/>
      <c r="E91" s="388"/>
      <c r="F91" s="289"/>
      <c r="G91" s="389"/>
      <c r="H91" s="290"/>
      <c r="I91" s="233" t="s">
        <v>93</v>
      </c>
      <c r="J91" s="207">
        <v>220</v>
      </c>
      <c r="K91" s="310">
        <v>234.91</v>
      </c>
      <c r="L91" s="310">
        <v>1</v>
      </c>
      <c r="M91" s="310">
        <v>1.04</v>
      </c>
      <c r="N91" s="470">
        <f t="shared" si="3"/>
        <v>53747.407999999996</v>
      </c>
      <c r="O91" s="598">
        <v>31</v>
      </c>
      <c r="P91" s="604">
        <f t="shared" si="4"/>
        <v>7573.4984</v>
      </c>
      <c r="Q91" s="594"/>
      <c r="R91" s="689">
        <v>189</v>
      </c>
      <c r="S91" s="291">
        <f t="shared" si="5"/>
        <v>220</v>
      </c>
      <c r="T91" s="690"/>
    </row>
    <row r="92" spans="1:20" ht="12.75">
      <c r="A92" s="285"/>
      <c r="B92" s="286"/>
      <c r="C92" s="286"/>
      <c r="D92" s="287"/>
      <c r="E92" s="388"/>
      <c r="F92" s="289"/>
      <c r="G92" s="389"/>
      <c r="H92" s="290"/>
      <c r="I92" s="233" t="s">
        <v>94</v>
      </c>
      <c r="J92" s="207">
        <v>220</v>
      </c>
      <c r="K92" s="310">
        <v>234.91</v>
      </c>
      <c r="L92" s="310">
        <v>1</v>
      </c>
      <c r="M92" s="310">
        <v>1.04</v>
      </c>
      <c r="N92" s="470">
        <f t="shared" si="3"/>
        <v>53747.407999999996</v>
      </c>
      <c r="O92" s="598">
        <v>31</v>
      </c>
      <c r="P92" s="604">
        <f t="shared" si="4"/>
        <v>7573.4984</v>
      </c>
      <c r="Q92" s="594"/>
      <c r="R92" s="689">
        <v>189</v>
      </c>
      <c r="S92" s="291">
        <f t="shared" si="5"/>
        <v>220</v>
      </c>
      <c r="T92" s="690"/>
    </row>
    <row r="93" spans="1:20" ht="12.75">
      <c r="A93" s="285"/>
      <c r="B93" s="286"/>
      <c r="C93" s="286"/>
      <c r="D93" s="287"/>
      <c r="E93" s="388"/>
      <c r="F93" s="289"/>
      <c r="G93" s="389"/>
      <c r="H93" s="290"/>
      <c r="I93" s="233" t="s">
        <v>95</v>
      </c>
      <c r="J93" s="207">
        <v>220</v>
      </c>
      <c r="K93" s="310">
        <v>234.91</v>
      </c>
      <c r="L93" s="310">
        <v>1</v>
      </c>
      <c r="M93" s="310">
        <v>1.04</v>
      </c>
      <c r="N93" s="470">
        <f t="shared" si="3"/>
        <v>53747.407999999996</v>
      </c>
      <c r="O93" s="598">
        <v>31</v>
      </c>
      <c r="P93" s="604">
        <f t="shared" si="4"/>
        <v>7573.4984</v>
      </c>
      <c r="Q93" s="594"/>
      <c r="R93" s="689">
        <v>189</v>
      </c>
      <c r="S93" s="291">
        <f t="shared" si="5"/>
        <v>220</v>
      </c>
      <c r="T93" s="690"/>
    </row>
    <row r="94" spans="1:20" ht="12.75">
      <c r="A94" s="285"/>
      <c r="B94" s="286"/>
      <c r="C94" s="286"/>
      <c r="D94" s="287"/>
      <c r="E94" s="388"/>
      <c r="F94" s="289"/>
      <c r="G94" s="389"/>
      <c r="H94" s="290"/>
      <c r="I94" s="233" t="s">
        <v>96</v>
      </c>
      <c r="J94" s="207">
        <v>220</v>
      </c>
      <c r="K94" s="310">
        <v>234.91</v>
      </c>
      <c r="L94" s="310">
        <v>1</v>
      </c>
      <c r="M94" s="310">
        <v>1.04</v>
      </c>
      <c r="N94" s="470">
        <f t="shared" si="3"/>
        <v>53747.407999999996</v>
      </c>
      <c r="O94" s="598">
        <v>31</v>
      </c>
      <c r="P94" s="604">
        <f t="shared" si="4"/>
        <v>7573.4984</v>
      </c>
      <c r="Q94" s="594"/>
      <c r="R94" s="689">
        <v>189</v>
      </c>
      <c r="S94" s="291">
        <f t="shared" si="5"/>
        <v>220</v>
      </c>
      <c r="T94" s="690"/>
    </row>
    <row r="95" spans="1:20" ht="17.25" customHeight="1">
      <c r="A95" s="285"/>
      <c r="B95" s="286"/>
      <c r="C95" s="286"/>
      <c r="D95" s="287"/>
      <c r="E95" s="388"/>
      <c r="F95" s="289"/>
      <c r="G95" s="389"/>
      <c r="H95" s="290"/>
      <c r="I95" s="291" t="s">
        <v>98</v>
      </c>
      <c r="J95" s="207">
        <v>800</v>
      </c>
      <c r="K95" s="310">
        <v>234.91</v>
      </c>
      <c r="L95" s="310">
        <v>0.4768</v>
      </c>
      <c r="M95" s="310">
        <v>1.04</v>
      </c>
      <c r="N95" s="470">
        <f t="shared" si="3"/>
        <v>93188.233216</v>
      </c>
      <c r="O95" s="598">
        <v>344</v>
      </c>
      <c r="P95" s="604">
        <f t="shared" si="4"/>
        <v>40070.94028288</v>
      </c>
      <c r="Q95" s="594"/>
      <c r="R95" s="689">
        <v>186</v>
      </c>
      <c r="S95" s="291">
        <f t="shared" si="5"/>
        <v>530</v>
      </c>
      <c r="T95" s="690"/>
    </row>
    <row r="96" spans="1:20" ht="17.25" customHeight="1">
      <c r="A96" s="285"/>
      <c r="B96" s="286"/>
      <c r="C96" s="286"/>
      <c r="D96" s="287"/>
      <c r="E96" s="388"/>
      <c r="F96" s="289"/>
      <c r="G96" s="389"/>
      <c r="H96" s="290"/>
      <c r="I96" s="291" t="s">
        <v>99</v>
      </c>
      <c r="J96" s="207">
        <v>800</v>
      </c>
      <c r="K96" s="310">
        <v>234.91</v>
      </c>
      <c r="L96" s="310">
        <v>0.4768</v>
      </c>
      <c r="M96" s="310">
        <v>1.04</v>
      </c>
      <c r="N96" s="470">
        <f t="shared" si="3"/>
        <v>93188.233216</v>
      </c>
      <c r="O96" s="598">
        <v>344</v>
      </c>
      <c r="P96" s="604">
        <f t="shared" si="4"/>
        <v>40070.94028288</v>
      </c>
      <c r="Q96" s="594"/>
      <c r="R96" s="689">
        <v>186</v>
      </c>
      <c r="S96" s="291">
        <f t="shared" si="5"/>
        <v>530</v>
      </c>
      <c r="T96" s="690"/>
    </row>
    <row r="97" spans="1:20" ht="15.75" customHeight="1">
      <c r="A97" s="285"/>
      <c r="B97" s="286"/>
      <c r="C97" s="286"/>
      <c r="D97" s="287"/>
      <c r="E97" s="388"/>
      <c r="F97" s="289"/>
      <c r="G97" s="389"/>
      <c r="H97" s="290"/>
      <c r="I97" s="291" t="s">
        <v>100</v>
      </c>
      <c r="J97" s="207">
        <v>800</v>
      </c>
      <c r="K97" s="310">
        <v>234.91</v>
      </c>
      <c r="L97" s="310">
        <v>0.4768</v>
      </c>
      <c r="M97" s="310">
        <v>1.04</v>
      </c>
      <c r="N97" s="470">
        <f t="shared" si="3"/>
        <v>93188.233216</v>
      </c>
      <c r="O97" s="598">
        <v>344</v>
      </c>
      <c r="P97" s="604">
        <f t="shared" si="4"/>
        <v>40070.94028288</v>
      </c>
      <c r="Q97" s="594"/>
      <c r="R97" s="689">
        <v>186</v>
      </c>
      <c r="S97" s="291">
        <f t="shared" si="5"/>
        <v>530</v>
      </c>
      <c r="T97" s="690"/>
    </row>
    <row r="98" spans="1:20" ht="15.75" customHeight="1">
      <c r="A98" s="285"/>
      <c r="B98" s="286"/>
      <c r="C98" s="286"/>
      <c r="D98" s="287"/>
      <c r="E98" s="388"/>
      <c r="F98" s="289"/>
      <c r="G98" s="389"/>
      <c r="H98" s="290"/>
      <c r="I98" s="291" t="s">
        <v>97</v>
      </c>
      <c r="J98" s="207">
        <v>800</v>
      </c>
      <c r="K98" s="310">
        <v>234.91</v>
      </c>
      <c r="L98" s="310">
        <v>1</v>
      </c>
      <c r="M98" s="310">
        <v>1.04</v>
      </c>
      <c r="N98" s="470">
        <f t="shared" si="3"/>
        <v>195445.12</v>
      </c>
      <c r="O98" s="598">
        <v>344</v>
      </c>
      <c r="P98" s="604">
        <f t="shared" si="4"/>
        <v>84041.4016</v>
      </c>
      <c r="Q98" s="594"/>
      <c r="R98" s="689">
        <v>186</v>
      </c>
      <c r="S98" s="291">
        <f t="shared" si="5"/>
        <v>530</v>
      </c>
      <c r="T98" s="690"/>
    </row>
    <row r="99" spans="1:20" ht="15.75" customHeight="1">
      <c r="A99" s="548"/>
      <c r="B99" s="549"/>
      <c r="C99" s="549"/>
      <c r="D99" s="550"/>
      <c r="E99" s="551"/>
      <c r="F99" s="552"/>
      <c r="G99" s="553"/>
      <c r="H99" s="554"/>
      <c r="I99" s="572"/>
      <c r="J99" s="207"/>
      <c r="K99" s="310"/>
      <c r="L99" s="310"/>
      <c r="M99" s="310"/>
      <c r="N99" s="470">
        <f t="shared" si="3"/>
        <v>0</v>
      </c>
      <c r="O99" s="598">
        <v>0</v>
      </c>
      <c r="P99" s="604">
        <f t="shared" si="4"/>
        <v>0</v>
      </c>
      <c r="Q99" s="594"/>
      <c r="R99" s="689">
        <v>0</v>
      </c>
      <c r="S99" s="291">
        <f t="shared" si="5"/>
        <v>0</v>
      </c>
      <c r="T99" s="690"/>
    </row>
    <row r="100" spans="1:20" ht="15.75" customHeight="1">
      <c r="A100" s="548"/>
      <c r="B100" s="549"/>
      <c r="C100" s="549"/>
      <c r="D100" s="550"/>
      <c r="E100" s="551"/>
      <c r="F100" s="552"/>
      <c r="G100" s="553"/>
      <c r="H100" s="554"/>
      <c r="I100" s="572" t="s">
        <v>316</v>
      </c>
      <c r="J100" s="207"/>
      <c r="K100" s="310"/>
      <c r="L100" s="310"/>
      <c r="M100" s="310"/>
      <c r="N100" s="470">
        <f t="shared" si="3"/>
        <v>0</v>
      </c>
      <c r="O100" s="598">
        <v>0</v>
      </c>
      <c r="P100" s="604">
        <f t="shared" si="4"/>
        <v>0</v>
      </c>
      <c r="Q100" s="594"/>
      <c r="R100" s="689">
        <v>0</v>
      </c>
      <c r="S100" s="291">
        <f t="shared" si="5"/>
        <v>0</v>
      </c>
      <c r="T100" s="690"/>
    </row>
    <row r="101" spans="1:20" ht="15.75" customHeight="1">
      <c r="A101" s="548"/>
      <c r="B101" s="549"/>
      <c r="C101" s="549"/>
      <c r="D101" s="550"/>
      <c r="E101" s="551"/>
      <c r="F101" s="552"/>
      <c r="G101" s="553"/>
      <c r="H101" s="554"/>
      <c r="I101" s="572"/>
      <c r="J101" s="207"/>
      <c r="K101" s="310"/>
      <c r="L101" s="310"/>
      <c r="M101" s="310"/>
      <c r="N101" s="470">
        <f t="shared" si="3"/>
        <v>0</v>
      </c>
      <c r="O101" s="598">
        <v>0</v>
      </c>
      <c r="P101" s="604">
        <f t="shared" si="4"/>
        <v>0</v>
      </c>
      <c r="Q101" s="594"/>
      <c r="R101" s="689">
        <v>0</v>
      </c>
      <c r="S101" s="291">
        <f t="shared" si="5"/>
        <v>0</v>
      </c>
      <c r="T101" s="690"/>
    </row>
    <row r="102" spans="1:20" ht="15.75" customHeight="1">
      <c r="A102" s="548"/>
      <c r="B102" s="549"/>
      <c r="C102" s="549"/>
      <c r="D102" s="550"/>
      <c r="E102" s="551"/>
      <c r="F102" s="552"/>
      <c r="G102" s="553"/>
      <c r="H102" s="554"/>
      <c r="I102" s="572"/>
      <c r="J102" s="207"/>
      <c r="K102" s="310"/>
      <c r="L102" s="310"/>
      <c r="M102" s="310"/>
      <c r="N102" s="470">
        <f t="shared" si="3"/>
        <v>0</v>
      </c>
      <c r="O102" s="598">
        <v>0</v>
      </c>
      <c r="P102" s="604">
        <f t="shared" si="4"/>
        <v>0</v>
      </c>
      <c r="Q102" s="594"/>
      <c r="R102" s="689">
        <v>0</v>
      </c>
      <c r="S102" s="291">
        <f t="shared" si="5"/>
        <v>0</v>
      </c>
      <c r="T102" s="690"/>
    </row>
    <row r="103" spans="1:20" ht="124.5" thickBot="1">
      <c r="A103" s="78" t="s">
        <v>0</v>
      </c>
      <c r="B103" s="79" t="s">
        <v>5</v>
      </c>
      <c r="C103" s="79" t="s">
        <v>3</v>
      </c>
      <c r="D103" s="439" t="s">
        <v>165</v>
      </c>
      <c r="E103" s="440" t="s">
        <v>102</v>
      </c>
      <c r="F103" s="409" t="s">
        <v>242</v>
      </c>
      <c r="G103" s="410" t="s">
        <v>170</v>
      </c>
      <c r="H103" s="408" t="s">
        <v>287</v>
      </c>
      <c r="I103" s="14"/>
      <c r="J103" s="29">
        <f>J104+J105+J106+J107+J108+J109+J110+J111+J112+J113+J115+J117+J118+J119+J120+J121+J122+J123+J124+J125+J127+J128+J129+J126+J116+J114</f>
        <v>103846</v>
      </c>
      <c r="K103" s="13"/>
      <c r="L103" s="335"/>
      <c r="M103" s="335"/>
      <c r="N103" s="38">
        <f>N104+N105+N106+N107+N108+N109+N110+N111+N112+N113+N115+N117+N118+N119+N120+N121+N122+N123+N124+N125+N127+N128+N129+N116+N114+N126</f>
        <v>3501289.2328128004</v>
      </c>
      <c r="O103" s="254">
        <f>O104+O105+O106+O107+O108+O109+O110+O111+O112+O113+O115+O117+O118+O119+O120+O121+O122+O123+O124+O125+O127+O128+O129+O126+O116+O114</f>
        <v>16753</v>
      </c>
      <c r="P103" s="38">
        <f>P104+P105+P106+P107+P108+P109+P110+P111+P112+P113+P115+P117+P118+P119+P120+P121+P122+P123+P124+P125+P127+P128+P129+P126+P116+P114</f>
        <v>736965.1915392001</v>
      </c>
      <c r="Q103" s="592">
        <f>O103*100/J103</f>
        <v>16.132542418581362</v>
      </c>
      <c r="R103" s="687">
        <f>R104+R105+R106+R107+R108+R109+R110+R111+R112+R113+R115+R117+R118+R119+R120+R121+R122+R123+R124+R125+R127+R128+R129+R126+R116+R114</f>
        <v>51885</v>
      </c>
      <c r="S103" s="688">
        <f>O103+R103</f>
        <v>68638</v>
      </c>
      <c r="T103" s="700">
        <f>S103*100/J103</f>
        <v>66.09594977177744</v>
      </c>
    </row>
    <row r="104" spans="1:20" ht="12.75">
      <c r="A104" s="278"/>
      <c r="B104" s="279"/>
      <c r="C104" s="279"/>
      <c r="D104" s="280"/>
      <c r="E104" s="281"/>
      <c r="F104" s="282"/>
      <c r="G104" s="282"/>
      <c r="H104" s="283"/>
      <c r="I104" s="284" t="s">
        <v>103</v>
      </c>
      <c r="J104" s="207">
        <v>3100</v>
      </c>
      <c r="K104" s="310">
        <v>38.31</v>
      </c>
      <c r="L104" s="310">
        <v>1</v>
      </c>
      <c r="M104" s="310">
        <v>1.04</v>
      </c>
      <c r="N104" s="208">
        <f>J104*K104*L104*M104</f>
        <v>123511.44</v>
      </c>
      <c r="O104" s="598">
        <v>791</v>
      </c>
      <c r="P104" s="604">
        <f>K104*L104*O104*M104</f>
        <v>31515.338400000004</v>
      </c>
      <c r="Q104" s="594"/>
      <c r="R104" s="689">
        <v>927</v>
      </c>
      <c r="S104" s="291">
        <f>O104+R104</f>
        <v>1718</v>
      </c>
      <c r="T104" s="690"/>
    </row>
    <row r="105" spans="1:20" ht="12.75">
      <c r="A105" s="285"/>
      <c r="B105" s="286"/>
      <c r="C105" s="286"/>
      <c r="D105" s="287"/>
      <c r="E105" s="288"/>
      <c r="F105" s="289"/>
      <c r="G105" s="289"/>
      <c r="H105" s="290"/>
      <c r="I105" s="284" t="s">
        <v>104</v>
      </c>
      <c r="J105" s="741">
        <v>38000</v>
      </c>
      <c r="K105" s="310">
        <v>38.31</v>
      </c>
      <c r="L105" s="310">
        <v>0.1652</v>
      </c>
      <c r="M105" s="310">
        <v>1.04</v>
      </c>
      <c r="N105" s="208">
        <f aca="true" t="shared" si="6" ref="N105:N129">J105*K105*L105*M105</f>
        <v>250114.65024000005</v>
      </c>
      <c r="O105" s="598">
        <v>0</v>
      </c>
      <c r="P105" s="604">
        <f aca="true" t="shared" si="7" ref="P105:P129">K105*L105*O105*M105</f>
        <v>0</v>
      </c>
      <c r="Q105" s="594"/>
      <c r="R105" s="689">
        <v>36800</v>
      </c>
      <c r="S105" s="291">
        <f aca="true" t="shared" si="8" ref="S105:S129">O105+R105</f>
        <v>36800</v>
      </c>
      <c r="T105" s="690"/>
    </row>
    <row r="106" spans="1:20" ht="12.75">
      <c r="A106" s="285"/>
      <c r="B106" s="286"/>
      <c r="C106" s="286"/>
      <c r="D106" s="287"/>
      <c r="E106" s="288"/>
      <c r="F106" s="289"/>
      <c r="G106" s="289"/>
      <c r="H106" s="290"/>
      <c r="I106" s="233" t="s">
        <v>109</v>
      </c>
      <c r="J106" s="207">
        <v>0</v>
      </c>
      <c r="K106" s="310">
        <v>38.31</v>
      </c>
      <c r="L106" s="310">
        <v>1</v>
      </c>
      <c r="M106" s="310">
        <v>1.04</v>
      </c>
      <c r="N106" s="208">
        <f t="shared" si="6"/>
        <v>0</v>
      </c>
      <c r="O106" s="598">
        <v>0</v>
      </c>
      <c r="P106" s="604">
        <f t="shared" si="7"/>
        <v>0</v>
      </c>
      <c r="Q106" s="594"/>
      <c r="R106" s="689">
        <v>0</v>
      </c>
      <c r="S106" s="291">
        <f t="shared" si="8"/>
        <v>0</v>
      </c>
      <c r="T106" s="690"/>
    </row>
    <row r="107" spans="1:20" ht="16.5">
      <c r="A107" s="285"/>
      <c r="B107" s="286"/>
      <c r="C107" s="286"/>
      <c r="D107" s="287"/>
      <c r="E107" s="288"/>
      <c r="F107" s="289"/>
      <c r="G107" s="289"/>
      <c r="H107" s="290"/>
      <c r="I107" s="291" t="s">
        <v>208</v>
      </c>
      <c r="J107" s="207">
        <v>0</v>
      </c>
      <c r="K107" s="310">
        <v>38.31</v>
      </c>
      <c r="L107" s="310">
        <v>1</v>
      </c>
      <c r="M107" s="310">
        <v>1.04</v>
      </c>
      <c r="N107" s="208">
        <f t="shared" si="6"/>
        <v>0</v>
      </c>
      <c r="O107" s="598">
        <v>0</v>
      </c>
      <c r="P107" s="604">
        <f t="shared" si="7"/>
        <v>0</v>
      </c>
      <c r="Q107" s="594"/>
      <c r="R107" s="689">
        <v>0</v>
      </c>
      <c r="S107" s="291">
        <f t="shared" si="8"/>
        <v>0</v>
      </c>
      <c r="T107" s="690"/>
    </row>
    <row r="108" spans="1:20" ht="12.75">
      <c r="A108" s="285"/>
      <c r="B108" s="286"/>
      <c r="C108" s="286"/>
      <c r="D108" s="287"/>
      <c r="E108" s="288"/>
      <c r="F108" s="289"/>
      <c r="G108" s="289"/>
      <c r="H108" s="290"/>
      <c r="I108" s="233" t="s">
        <v>108</v>
      </c>
      <c r="J108" s="207">
        <v>0</v>
      </c>
      <c r="K108" s="310">
        <v>38.31</v>
      </c>
      <c r="L108" s="310">
        <v>1</v>
      </c>
      <c r="M108" s="310">
        <v>1.04</v>
      </c>
      <c r="N108" s="208">
        <f t="shared" si="6"/>
        <v>0</v>
      </c>
      <c r="O108" s="598">
        <v>0</v>
      </c>
      <c r="P108" s="604">
        <f t="shared" si="7"/>
        <v>0</v>
      </c>
      <c r="Q108" s="594"/>
      <c r="R108" s="689">
        <v>0</v>
      </c>
      <c r="S108" s="291">
        <f t="shared" si="8"/>
        <v>0</v>
      </c>
      <c r="T108" s="690"/>
    </row>
    <row r="109" spans="1:20" ht="12.75">
      <c r="A109" s="285"/>
      <c r="B109" s="286"/>
      <c r="C109" s="286"/>
      <c r="D109" s="287"/>
      <c r="E109" s="288"/>
      <c r="F109" s="289"/>
      <c r="G109" s="289"/>
      <c r="H109" s="290"/>
      <c r="I109" s="233" t="s">
        <v>209</v>
      </c>
      <c r="J109" s="207">
        <v>0</v>
      </c>
      <c r="K109" s="310">
        <v>38.31</v>
      </c>
      <c r="L109" s="310">
        <v>1</v>
      </c>
      <c r="M109" s="310">
        <v>1.04</v>
      </c>
      <c r="N109" s="208">
        <f t="shared" si="6"/>
        <v>0</v>
      </c>
      <c r="O109" s="598">
        <v>0</v>
      </c>
      <c r="P109" s="604">
        <f t="shared" si="7"/>
        <v>0</v>
      </c>
      <c r="Q109" s="594"/>
      <c r="R109" s="689">
        <v>0</v>
      </c>
      <c r="S109" s="291">
        <f t="shared" si="8"/>
        <v>0</v>
      </c>
      <c r="T109" s="690"/>
    </row>
    <row r="110" spans="1:20" ht="12.75">
      <c r="A110" s="285"/>
      <c r="B110" s="286"/>
      <c r="C110" s="286"/>
      <c r="D110" s="287"/>
      <c r="E110" s="288"/>
      <c r="F110" s="289"/>
      <c r="G110" s="289"/>
      <c r="H110" s="290"/>
      <c r="I110" s="233" t="s">
        <v>107</v>
      </c>
      <c r="J110" s="207">
        <v>0</v>
      </c>
      <c r="K110" s="310">
        <v>38.31</v>
      </c>
      <c r="L110" s="310">
        <v>1</v>
      </c>
      <c r="M110" s="310">
        <v>1.04</v>
      </c>
      <c r="N110" s="208">
        <f t="shared" si="6"/>
        <v>0</v>
      </c>
      <c r="O110" s="598">
        <v>0</v>
      </c>
      <c r="P110" s="604">
        <f t="shared" si="7"/>
        <v>0</v>
      </c>
      <c r="Q110" s="594"/>
      <c r="R110" s="689">
        <v>0</v>
      </c>
      <c r="S110" s="291">
        <f t="shared" si="8"/>
        <v>0</v>
      </c>
      <c r="T110" s="690"/>
    </row>
    <row r="111" spans="1:20" ht="12.75">
      <c r="A111" s="285"/>
      <c r="B111" s="286"/>
      <c r="C111" s="286"/>
      <c r="D111" s="287"/>
      <c r="E111" s="288"/>
      <c r="F111" s="289"/>
      <c r="G111" s="289"/>
      <c r="H111" s="290"/>
      <c r="I111" s="233" t="s">
        <v>106</v>
      </c>
      <c r="J111" s="207">
        <v>0</v>
      </c>
      <c r="K111" s="310">
        <v>38.31</v>
      </c>
      <c r="L111" s="310">
        <v>1</v>
      </c>
      <c r="M111" s="310">
        <v>1.04</v>
      </c>
      <c r="N111" s="208">
        <f t="shared" si="6"/>
        <v>0</v>
      </c>
      <c r="O111" s="598">
        <v>0</v>
      </c>
      <c r="P111" s="604">
        <f t="shared" si="7"/>
        <v>0</v>
      </c>
      <c r="Q111" s="594"/>
      <c r="R111" s="689">
        <v>0</v>
      </c>
      <c r="S111" s="291">
        <f t="shared" si="8"/>
        <v>0</v>
      </c>
      <c r="T111" s="690"/>
    </row>
    <row r="112" spans="1:20" ht="12.75">
      <c r="A112" s="285"/>
      <c r="B112" s="286"/>
      <c r="C112" s="286"/>
      <c r="D112" s="287"/>
      <c r="E112" s="288"/>
      <c r="F112" s="289"/>
      <c r="G112" s="289"/>
      <c r="H112" s="290"/>
      <c r="I112" s="284" t="s">
        <v>110</v>
      </c>
      <c r="J112" s="207">
        <v>0</v>
      </c>
      <c r="K112" s="310">
        <v>38.31</v>
      </c>
      <c r="L112" s="310">
        <v>1</v>
      </c>
      <c r="M112" s="310">
        <v>1.04</v>
      </c>
      <c r="N112" s="208">
        <f t="shared" si="6"/>
        <v>0</v>
      </c>
      <c r="O112" s="598">
        <v>0</v>
      </c>
      <c r="P112" s="604">
        <f t="shared" si="7"/>
        <v>0</v>
      </c>
      <c r="Q112" s="594"/>
      <c r="R112" s="689">
        <v>0</v>
      </c>
      <c r="S112" s="291">
        <f t="shared" si="8"/>
        <v>0</v>
      </c>
      <c r="T112" s="690"/>
    </row>
    <row r="113" spans="1:20" ht="16.5">
      <c r="A113" s="285"/>
      <c r="B113" s="286"/>
      <c r="C113" s="286"/>
      <c r="D113" s="287"/>
      <c r="E113" s="288"/>
      <c r="F113" s="289"/>
      <c r="G113" s="289"/>
      <c r="H113" s="290"/>
      <c r="I113" s="292" t="s">
        <v>157</v>
      </c>
      <c r="J113" s="207">
        <v>0</v>
      </c>
      <c r="K113" s="310">
        <v>38.31</v>
      </c>
      <c r="L113" s="310">
        <v>1</v>
      </c>
      <c r="M113" s="310">
        <v>1.04</v>
      </c>
      <c r="N113" s="208">
        <f t="shared" si="6"/>
        <v>0</v>
      </c>
      <c r="O113" s="598">
        <v>0</v>
      </c>
      <c r="P113" s="604">
        <f t="shared" si="7"/>
        <v>0</v>
      </c>
      <c r="Q113" s="594"/>
      <c r="R113" s="689">
        <v>0</v>
      </c>
      <c r="S113" s="291">
        <f t="shared" si="8"/>
        <v>0</v>
      </c>
      <c r="T113" s="690"/>
    </row>
    <row r="114" spans="1:20" ht="12.75">
      <c r="A114" s="285"/>
      <c r="B114" s="286"/>
      <c r="C114" s="286"/>
      <c r="D114" s="287"/>
      <c r="E114" s="288"/>
      <c r="F114" s="289"/>
      <c r="G114" s="289"/>
      <c r="H114" s="290"/>
      <c r="I114" s="233" t="s">
        <v>158</v>
      </c>
      <c r="J114" s="207">
        <v>1701</v>
      </c>
      <c r="K114" s="310">
        <v>38.31</v>
      </c>
      <c r="L114" s="310">
        <v>1</v>
      </c>
      <c r="M114" s="310">
        <v>1.04</v>
      </c>
      <c r="N114" s="208">
        <f t="shared" si="6"/>
        <v>67771.92240000001</v>
      </c>
      <c r="O114" s="598">
        <v>534</v>
      </c>
      <c r="P114" s="604">
        <f t="shared" si="7"/>
        <v>21275.841600000003</v>
      </c>
      <c r="Q114" s="594"/>
      <c r="R114" s="689">
        <v>427</v>
      </c>
      <c r="S114" s="291">
        <f t="shared" si="8"/>
        <v>961</v>
      </c>
      <c r="T114" s="690"/>
    </row>
    <row r="115" spans="1:20" ht="12.75">
      <c r="A115" s="285"/>
      <c r="B115" s="286"/>
      <c r="C115" s="286"/>
      <c r="D115" s="287"/>
      <c r="E115" s="288"/>
      <c r="F115" s="289"/>
      <c r="G115" s="289"/>
      <c r="H115" s="290"/>
      <c r="I115" s="284" t="s">
        <v>156</v>
      </c>
      <c r="J115" s="207">
        <v>0</v>
      </c>
      <c r="K115" s="310">
        <v>38.31</v>
      </c>
      <c r="L115" s="310">
        <v>1</v>
      </c>
      <c r="M115" s="310">
        <v>1.04</v>
      </c>
      <c r="N115" s="208">
        <f t="shared" si="6"/>
        <v>0</v>
      </c>
      <c r="O115" s="598">
        <v>0</v>
      </c>
      <c r="P115" s="604">
        <f t="shared" si="7"/>
        <v>0</v>
      </c>
      <c r="Q115" s="594"/>
      <c r="R115" s="689">
        <v>0</v>
      </c>
      <c r="S115" s="291">
        <f t="shared" si="8"/>
        <v>0</v>
      </c>
      <c r="T115" s="690"/>
    </row>
    <row r="116" spans="1:20" ht="12.75">
      <c r="A116" s="285"/>
      <c r="B116" s="286"/>
      <c r="C116" s="286"/>
      <c r="D116" s="287"/>
      <c r="E116" s="288"/>
      <c r="F116" s="289"/>
      <c r="G116" s="289"/>
      <c r="H116" s="290"/>
      <c r="I116" s="233" t="s">
        <v>155</v>
      </c>
      <c r="J116" s="207">
        <v>2292</v>
      </c>
      <c r="K116" s="310">
        <v>38.31</v>
      </c>
      <c r="L116" s="310">
        <v>1</v>
      </c>
      <c r="M116" s="310">
        <v>1.04</v>
      </c>
      <c r="N116" s="208">
        <f t="shared" si="6"/>
        <v>91318.78080000001</v>
      </c>
      <c r="O116" s="598">
        <v>568</v>
      </c>
      <c r="P116" s="604">
        <f t="shared" si="7"/>
        <v>22630.483200000002</v>
      </c>
      <c r="Q116" s="594"/>
      <c r="R116" s="689">
        <v>607</v>
      </c>
      <c r="S116" s="291">
        <f t="shared" si="8"/>
        <v>1175</v>
      </c>
      <c r="T116" s="690"/>
    </row>
    <row r="117" spans="1:20" ht="26.25" customHeight="1">
      <c r="A117" s="285"/>
      <c r="B117" s="286"/>
      <c r="C117" s="286"/>
      <c r="D117" s="287"/>
      <c r="E117" s="288"/>
      <c r="F117" s="289"/>
      <c r="G117" s="289"/>
      <c r="H117" s="290"/>
      <c r="I117" s="292" t="s">
        <v>111</v>
      </c>
      <c r="J117" s="207">
        <v>0</v>
      </c>
      <c r="K117" s="310">
        <v>38.31</v>
      </c>
      <c r="L117" s="310">
        <v>1</v>
      </c>
      <c r="M117" s="310">
        <v>1.04</v>
      </c>
      <c r="N117" s="208">
        <f t="shared" si="6"/>
        <v>0</v>
      </c>
      <c r="O117" s="598">
        <v>0</v>
      </c>
      <c r="P117" s="604">
        <f t="shared" si="7"/>
        <v>0</v>
      </c>
      <c r="Q117" s="594"/>
      <c r="R117" s="689">
        <v>0</v>
      </c>
      <c r="S117" s="291">
        <f t="shared" si="8"/>
        <v>0</v>
      </c>
      <c r="T117" s="690"/>
    </row>
    <row r="118" spans="1:20" ht="18.75" customHeight="1">
      <c r="A118" s="285"/>
      <c r="B118" s="286"/>
      <c r="C118" s="286"/>
      <c r="D118" s="287"/>
      <c r="E118" s="288"/>
      <c r="F118" s="289"/>
      <c r="G118" s="289"/>
      <c r="H118" s="290"/>
      <c r="I118" s="292" t="s">
        <v>112</v>
      </c>
      <c r="J118" s="207">
        <v>0</v>
      </c>
      <c r="K118" s="310">
        <v>38.31</v>
      </c>
      <c r="L118" s="310">
        <v>1</v>
      </c>
      <c r="M118" s="310">
        <v>1.04</v>
      </c>
      <c r="N118" s="208">
        <f t="shared" si="6"/>
        <v>0</v>
      </c>
      <c r="O118" s="598">
        <v>0</v>
      </c>
      <c r="P118" s="604">
        <f t="shared" si="7"/>
        <v>0</v>
      </c>
      <c r="Q118" s="594"/>
      <c r="R118" s="689">
        <v>0</v>
      </c>
      <c r="S118" s="291">
        <f t="shared" si="8"/>
        <v>0</v>
      </c>
      <c r="T118" s="690"/>
    </row>
    <row r="119" spans="1:20" ht="19.5" customHeight="1">
      <c r="A119" s="285"/>
      <c r="B119" s="286"/>
      <c r="C119" s="286"/>
      <c r="D119" s="287"/>
      <c r="E119" s="288"/>
      <c r="F119" s="289"/>
      <c r="G119" s="289"/>
      <c r="H119" s="290"/>
      <c r="I119" s="519" t="s">
        <v>77</v>
      </c>
      <c r="J119" s="517">
        <v>13397</v>
      </c>
      <c r="K119" s="518">
        <v>38.31</v>
      </c>
      <c r="L119" s="518">
        <v>2.176</v>
      </c>
      <c r="M119" s="310">
        <v>1.04</v>
      </c>
      <c r="N119" s="208">
        <f t="shared" si="6"/>
        <v>1161480.5449728002</v>
      </c>
      <c r="O119" s="598">
        <v>1483</v>
      </c>
      <c r="P119" s="604">
        <f t="shared" si="7"/>
        <v>128571.74353920003</v>
      </c>
      <c r="Q119" s="594"/>
      <c r="R119" s="689">
        <v>2699</v>
      </c>
      <c r="S119" s="291">
        <f t="shared" si="8"/>
        <v>4182</v>
      </c>
      <c r="T119" s="690"/>
    </row>
    <row r="120" spans="1:20" ht="12.75">
      <c r="A120" s="285"/>
      <c r="B120" s="286"/>
      <c r="C120" s="286"/>
      <c r="D120" s="287"/>
      <c r="E120" s="288"/>
      <c r="F120" s="289"/>
      <c r="G120" s="289"/>
      <c r="H120" s="290"/>
      <c r="I120" s="292" t="s">
        <v>113</v>
      </c>
      <c r="J120" s="207">
        <v>868</v>
      </c>
      <c r="K120" s="310">
        <v>38.31</v>
      </c>
      <c r="L120" s="310">
        <v>1</v>
      </c>
      <c r="M120" s="310">
        <v>1.04</v>
      </c>
      <c r="N120" s="208">
        <f t="shared" si="6"/>
        <v>34583.2032</v>
      </c>
      <c r="O120" s="598">
        <v>0</v>
      </c>
      <c r="P120" s="604">
        <f t="shared" si="7"/>
        <v>0</v>
      </c>
      <c r="Q120" s="594"/>
      <c r="R120" s="689">
        <v>0</v>
      </c>
      <c r="S120" s="291">
        <f t="shared" si="8"/>
        <v>0</v>
      </c>
      <c r="T120" s="690"/>
    </row>
    <row r="121" spans="1:20" ht="12.75">
      <c r="A121" s="285"/>
      <c r="B121" s="286"/>
      <c r="C121" s="286"/>
      <c r="D121" s="287"/>
      <c r="E121" s="288"/>
      <c r="F121" s="289"/>
      <c r="G121" s="289"/>
      <c r="H121" s="290"/>
      <c r="I121" s="292" t="s">
        <v>210</v>
      </c>
      <c r="J121" s="207">
        <v>18662</v>
      </c>
      <c r="K121" s="310">
        <v>38.31</v>
      </c>
      <c r="L121" s="310">
        <v>1</v>
      </c>
      <c r="M121" s="310">
        <v>1.04</v>
      </c>
      <c r="N121" s="208">
        <f t="shared" si="6"/>
        <v>743538.8688000002</v>
      </c>
      <c r="O121" s="598">
        <v>5680</v>
      </c>
      <c r="P121" s="604">
        <f t="shared" si="7"/>
        <v>226304.83200000002</v>
      </c>
      <c r="Q121" s="594"/>
      <c r="R121" s="689">
        <v>3882</v>
      </c>
      <c r="S121" s="291">
        <f t="shared" si="8"/>
        <v>9562</v>
      </c>
      <c r="T121" s="690"/>
    </row>
    <row r="122" spans="1:20" ht="12.75">
      <c r="A122" s="285"/>
      <c r="B122" s="286"/>
      <c r="C122" s="286"/>
      <c r="D122" s="287"/>
      <c r="E122" s="288"/>
      <c r="F122" s="289"/>
      <c r="G122" s="289"/>
      <c r="H122" s="290"/>
      <c r="I122" s="292" t="s">
        <v>115</v>
      </c>
      <c r="J122" s="207">
        <v>868</v>
      </c>
      <c r="K122" s="310">
        <v>38.31</v>
      </c>
      <c r="L122" s="310">
        <v>1</v>
      </c>
      <c r="M122" s="310">
        <v>1.04</v>
      </c>
      <c r="N122" s="208">
        <f t="shared" si="6"/>
        <v>34583.2032</v>
      </c>
      <c r="O122" s="598">
        <v>0</v>
      </c>
      <c r="P122" s="604">
        <f t="shared" si="7"/>
        <v>0</v>
      </c>
      <c r="Q122" s="594"/>
      <c r="R122" s="689">
        <v>0</v>
      </c>
      <c r="S122" s="291">
        <f t="shared" si="8"/>
        <v>0</v>
      </c>
      <c r="T122" s="690"/>
    </row>
    <row r="123" spans="1:20" ht="12.75">
      <c r="A123" s="285"/>
      <c r="B123" s="286"/>
      <c r="C123" s="286"/>
      <c r="D123" s="287"/>
      <c r="E123" s="288"/>
      <c r="F123" s="289"/>
      <c r="G123" s="289"/>
      <c r="H123" s="290"/>
      <c r="I123" s="292" t="s">
        <v>114</v>
      </c>
      <c r="J123" s="207">
        <v>18662</v>
      </c>
      <c r="K123" s="310">
        <v>38.31</v>
      </c>
      <c r="L123" s="310">
        <v>1</v>
      </c>
      <c r="M123" s="310">
        <v>1.04</v>
      </c>
      <c r="N123" s="208">
        <f t="shared" si="6"/>
        <v>743538.8688000002</v>
      </c>
      <c r="O123" s="598">
        <v>6299</v>
      </c>
      <c r="P123" s="604">
        <f t="shared" si="7"/>
        <v>250967.2776</v>
      </c>
      <c r="Q123" s="594"/>
      <c r="R123" s="689">
        <v>3844</v>
      </c>
      <c r="S123" s="291">
        <f t="shared" si="8"/>
        <v>10143</v>
      </c>
      <c r="T123" s="690"/>
    </row>
    <row r="124" spans="1:20" ht="16.5">
      <c r="A124" s="285"/>
      <c r="B124" s="286"/>
      <c r="C124" s="286"/>
      <c r="D124" s="287"/>
      <c r="E124" s="288"/>
      <c r="F124" s="289"/>
      <c r="G124" s="289"/>
      <c r="H124" s="290"/>
      <c r="I124" s="292" t="s">
        <v>116</v>
      </c>
      <c r="J124" s="207">
        <v>0</v>
      </c>
      <c r="K124" s="310">
        <v>38.31</v>
      </c>
      <c r="L124" s="310">
        <v>1</v>
      </c>
      <c r="M124" s="310">
        <v>1.04</v>
      </c>
      <c r="N124" s="208">
        <f t="shared" si="6"/>
        <v>0</v>
      </c>
      <c r="O124" s="598">
        <v>0</v>
      </c>
      <c r="P124" s="604">
        <f t="shared" si="7"/>
        <v>0</v>
      </c>
      <c r="Q124" s="594"/>
      <c r="R124" s="689">
        <v>0</v>
      </c>
      <c r="S124" s="291">
        <f t="shared" si="8"/>
        <v>0</v>
      </c>
      <c r="T124" s="690"/>
    </row>
    <row r="125" spans="1:20" ht="12.75">
      <c r="A125" s="285"/>
      <c r="B125" s="286"/>
      <c r="C125" s="286"/>
      <c r="D125" s="287"/>
      <c r="E125" s="288"/>
      <c r="F125" s="289"/>
      <c r="G125" s="289"/>
      <c r="H125" s="290"/>
      <c r="I125" s="292" t="s">
        <v>154</v>
      </c>
      <c r="J125" s="207">
        <v>0</v>
      </c>
      <c r="K125" s="310">
        <v>38.31</v>
      </c>
      <c r="L125" s="310">
        <v>1</v>
      </c>
      <c r="M125" s="310">
        <v>1.04</v>
      </c>
      <c r="N125" s="208">
        <f t="shared" si="6"/>
        <v>0</v>
      </c>
      <c r="O125" s="598">
        <v>0</v>
      </c>
      <c r="P125" s="604">
        <f t="shared" si="7"/>
        <v>0</v>
      </c>
      <c r="Q125" s="594"/>
      <c r="R125" s="689">
        <v>0</v>
      </c>
      <c r="S125" s="291">
        <f t="shared" si="8"/>
        <v>0</v>
      </c>
      <c r="T125" s="690"/>
    </row>
    <row r="126" spans="1:20" ht="12.75">
      <c r="A126" s="285"/>
      <c r="B126" s="286"/>
      <c r="C126" s="286"/>
      <c r="D126" s="287"/>
      <c r="E126" s="288"/>
      <c r="F126" s="289"/>
      <c r="G126" s="289"/>
      <c r="H126" s="290"/>
      <c r="I126" s="292" t="s">
        <v>153</v>
      </c>
      <c r="J126" s="207">
        <v>0</v>
      </c>
      <c r="K126" s="310">
        <v>38.31</v>
      </c>
      <c r="L126" s="310">
        <v>1</v>
      </c>
      <c r="M126" s="310">
        <v>1.04</v>
      </c>
      <c r="N126" s="208">
        <f t="shared" si="6"/>
        <v>0</v>
      </c>
      <c r="O126" s="598">
        <v>0</v>
      </c>
      <c r="P126" s="604">
        <f t="shared" si="7"/>
        <v>0</v>
      </c>
      <c r="Q126" s="594"/>
      <c r="R126" s="689">
        <v>0</v>
      </c>
      <c r="S126" s="291">
        <f t="shared" si="8"/>
        <v>0</v>
      </c>
      <c r="T126" s="690"/>
    </row>
    <row r="127" spans="1:20" ht="24.75">
      <c r="A127" s="285"/>
      <c r="B127" s="286"/>
      <c r="C127" s="286"/>
      <c r="D127" s="287"/>
      <c r="E127" s="288"/>
      <c r="F127" s="289"/>
      <c r="G127" s="289"/>
      <c r="H127" s="290"/>
      <c r="I127" s="292" t="s">
        <v>284</v>
      </c>
      <c r="J127" s="207">
        <v>4350</v>
      </c>
      <c r="K127" s="310">
        <v>38.31</v>
      </c>
      <c r="L127" s="310">
        <v>1</v>
      </c>
      <c r="M127" s="310">
        <v>1.04</v>
      </c>
      <c r="N127" s="208">
        <f t="shared" si="6"/>
        <v>173314.44</v>
      </c>
      <c r="O127" s="598">
        <v>940</v>
      </c>
      <c r="P127" s="604">
        <f t="shared" si="7"/>
        <v>37451.856</v>
      </c>
      <c r="Q127" s="594"/>
      <c r="R127" s="689">
        <v>2260</v>
      </c>
      <c r="S127" s="291">
        <f t="shared" si="8"/>
        <v>3200</v>
      </c>
      <c r="T127" s="690"/>
    </row>
    <row r="128" spans="1:20" ht="12.75">
      <c r="A128" s="285"/>
      <c r="B128" s="286"/>
      <c r="C128" s="286"/>
      <c r="D128" s="287"/>
      <c r="E128" s="288"/>
      <c r="F128" s="289"/>
      <c r="G128" s="289"/>
      <c r="H128" s="290"/>
      <c r="I128" s="292" t="s">
        <v>117</v>
      </c>
      <c r="J128" s="207">
        <v>0</v>
      </c>
      <c r="K128" s="310">
        <v>38.31</v>
      </c>
      <c r="L128" s="310">
        <v>1</v>
      </c>
      <c r="M128" s="310">
        <v>1.04</v>
      </c>
      <c r="N128" s="208">
        <f t="shared" si="6"/>
        <v>0</v>
      </c>
      <c r="O128" s="598">
        <v>0</v>
      </c>
      <c r="P128" s="604">
        <f t="shared" si="7"/>
        <v>0</v>
      </c>
      <c r="Q128" s="594"/>
      <c r="R128" s="689">
        <v>0</v>
      </c>
      <c r="S128" s="291">
        <f t="shared" si="8"/>
        <v>0</v>
      </c>
      <c r="T128" s="690"/>
    </row>
    <row r="129" spans="1:20" ht="13.5" thickBot="1">
      <c r="A129" s="293"/>
      <c r="B129" s="294"/>
      <c r="C129" s="294"/>
      <c r="D129" s="295"/>
      <c r="E129" s="296"/>
      <c r="F129" s="297"/>
      <c r="G129" s="297"/>
      <c r="H129" s="298"/>
      <c r="I129" s="284" t="s">
        <v>118</v>
      </c>
      <c r="J129" s="207">
        <v>1946</v>
      </c>
      <c r="K129" s="310">
        <v>38.31</v>
      </c>
      <c r="L129" s="310">
        <v>1</v>
      </c>
      <c r="M129" s="310">
        <v>1.04</v>
      </c>
      <c r="N129" s="208">
        <f t="shared" si="6"/>
        <v>77533.31040000002</v>
      </c>
      <c r="O129" s="598">
        <v>458</v>
      </c>
      <c r="P129" s="604">
        <f t="shared" si="7"/>
        <v>18247.8192</v>
      </c>
      <c r="Q129" s="594"/>
      <c r="R129" s="689">
        <v>439</v>
      </c>
      <c r="S129" s="291">
        <f t="shared" si="8"/>
        <v>897</v>
      </c>
      <c r="T129" s="690"/>
    </row>
    <row r="130" spans="1:20" ht="124.5" thickBot="1">
      <c r="A130" s="9" t="s">
        <v>0</v>
      </c>
      <c r="B130" s="8" t="s">
        <v>7</v>
      </c>
      <c r="C130" s="8" t="s">
        <v>3</v>
      </c>
      <c r="D130" s="417" t="s">
        <v>9</v>
      </c>
      <c r="E130" s="339" t="s">
        <v>171</v>
      </c>
      <c r="F130" s="414" t="s">
        <v>244</v>
      </c>
      <c r="G130" s="415" t="s">
        <v>172</v>
      </c>
      <c r="H130" s="416" t="s">
        <v>32</v>
      </c>
      <c r="I130" s="14"/>
      <c r="J130" s="34">
        <f>J131+J132+J133+J134+J135+J136</f>
        <v>0</v>
      </c>
      <c r="K130" s="14"/>
      <c r="L130" s="21"/>
      <c r="M130" s="21"/>
      <c r="N130" s="38">
        <f>N131+N132+N133+N134+N135+N136</f>
        <v>0</v>
      </c>
      <c r="O130" s="199"/>
      <c r="P130" s="200"/>
      <c r="Q130" s="595"/>
      <c r="R130" s="696"/>
      <c r="S130" s="691"/>
      <c r="T130" s="691"/>
    </row>
    <row r="131" spans="1:20" ht="12.75">
      <c r="A131" s="278"/>
      <c r="B131" s="279"/>
      <c r="C131" s="279"/>
      <c r="D131" s="280"/>
      <c r="E131" s="386"/>
      <c r="F131" s="282"/>
      <c r="G131" s="387"/>
      <c r="H131" s="441"/>
      <c r="I131" s="233" t="s">
        <v>122</v>
      </c>
      <c r="J131" s="233">
        <v>0</v>
      </c>
      <c r="K131" s="233">
        <v>1236.13</v>
      </c>
      <c r="L131" s="207"/>
      <c r="M131" s="207"/>
      <c r="N131" s="208">
        <f aca="true" t="shared" si="9" ref="N131:N136">J131*K131</f>
        <v>0</v>
      </c>
      <c r="O131" s="157"/>
      <c r="P131" s="158"/>
      <c r="Q131" s="594"/>
      <c r="R131" s="693"/>
      <c r="S131" s="690"/>
      <c r="T131" s="690"/>
    </row>
    <row r="132" spans="1:20" ht="12.75">
      <c r="A132" s="285"/>
      <c r="B132" s="286"/>
      <c r="C132" s="286"/>
      <c r="D132" s="287"/>
      <c r="E132" s="388"/>
      <c r="F132" s="289"/>
      <c r="G132" s="389"/>
      <c r="H132" s="442"/>
      <c r="I132" s="233" t="s">
        <v>123</v>
      </c>
      <c r="J132" s="233">
        <v>0</v>
      </c>
      <c r="K132" s="233">
        <v>12583.26</v>
      </c>
      <c r="L132" s="207"/>
      <c r="M132" s="207"/>
      <c r="N132" s="208">
        <f t="shared" si="9"/>
        <v>0</v>
      </c>
      <c r="O132" s="157"/>
      <c r="P132" s="158"/>
      <c r="Q132" s="594"/>
      <c r="R132" s="693"/>
      <c r="S132" s="690"/>
      <c r="T132" s="690"/>
    </row>
    <row r="133" spans="1:20" ht="24.75">
      <c r="A133" s="285"/>
      <c r="B133" s="286"/>
      <c r="C133" s="286"/>
      <c r="D133" s="287"/>
      <c r="E133" s="388"/>
      <c r="F133" s="289"/>
      <c r="G133" s="389"/>
      <c r="H133" s="442"/>
      <c r="I133" s="291" t="s">
        <v>124</v>
      </c>
      <c r="J133" s="233">
        <v>0</v>
      </c>
      <c r="K133" s="233">
        <v>17855.24</v>
      </c>
      <c r="L133" s="207"/>
      <c r="M133" s="207"/>
      <c r="N133" s="208">
        <f t="shared" si="9"/>
        <v>0</v>
      </c>
      <c r="O133" s="157"/>
      <c r="P133" s="158"/>
      <c r="Q133" s="594"/>
      <c r="R133" s="693"/>
      <c r="S133" s="690"/>
      <c r="T133" s="690"/>
    </row>
    <row r="134" spans="1:20" ht="24.75">
      <c r="A134" s="285"/>
      <c r="B134" s="286"/>
      <c r="C134" s="286"/>
      <c r="D134" s="287"/>
      <c r="E134" s="388"/>
      <c r="F134" s="289"/>
      <c r="G134" s="389"/>
      <c r="H134" s="442"/>
      <c r="I134" s="291" t="s">
        <v>125</v>
      </c>
      <c r="J134" s="233">
        <v>0</v>
      </c>
      <c r="K134" s="233">
        <v>11537.23</v>
      </c>
      <c r="L134" s="207"/>
      <c r="M134" s="207"/>
      <c r="N134" s="208">
        <f t="shared" si="9"/>
        <v>0</v>
      </c>
      <c r="O134" s="157"/>
      <c r="P134" s="158"/>
      <c r="Q134" s="594"/>
      <c r="R134" s="693"/>
      <c r="S134" s="690"/>
      <c r="T134" s="690"/>
    </row>
    <row r="135" spans="1:20" ht="24.75">
      <c r="A135" s="285"/>
      <c r="B135" s="286"/>
      <c r="C135" s="286"/>
      <c r="D135" s="287"/>
      <c r="E135" s="388"/>
      <c r="F135" s="289"/>
      <c r="G135" s="389"/>
      <c r="H135" s="442"/>
      <c r="I135" s="291" t="s">
        <v>126</v>
      </c>
      <c r="J135" s="233">
        <v>0</v>
      </c>
      <c r="K135" s="233">
        <v>19228.72</v>
      </c>
      <c r="L135" s="207"/>
      <c r="M135" s="207"/>
      <c r="N135" s="208">
        <f t="shared" si="9"/>
        <v>0</v>
      </c>
      <c r="O135" s="157"/>
      <c r="P135" s="158"/>
      <c r="Q135" s="594"/>
      <c r="R135" s="693"/>
      <c r="S135" s="690"/>
      <c r="T135" s="690"/>
    </row>
    <row r="136" spans="1:20" ht="25.5" thickBot="1">
      <c r="A136" s="293"/>
      <c r="B136" s="294"/>
      <c r="C136" s="294"/>
      <c r="D136" s="295"/>
      <c r="E136" s="390"/>
      <c r="F136" s="297"/>
      <c r="G136" s="391"/>
      <c r="H136" s="443"/>
      <c r="I136" s="291" t="s">
        <v>127</v>
      </c>
      <c r="J136" s="233">
        <v>0</v>
      </c>
      <c r="K136" s="233">
        <v>7000000</v>
      </c>
      <c r="L136" s="207"/>
      <c r="M136" s="207"/>
      <c r="N136" s="208">
        <f t="shared" si="9"/>
        <v>0</v>
      </c>
      <c r="O136" s="157"/>
      <c r="P136" s="158"/>
      <c r="Q136" s="594"/>
      <c r="R136" s="693"/>
      <c r="S136" s="690"/>
      <c r="T136" s="690"/>
    </row>
    <row r="137" spans="1:20" ht="124.5" thickBot="1">
      <c r="A137" s="9" t="s">
        <v>0</v>
      </c>
      <c r="B137" s="8" t="s">
        <v>8</v>
      </c>
      <c r="C137" s="8" t="s">
        <v>3</v>
      </c>
      <c r="D137" s="417" t="s">
        <v>9</v>
      </c>
      <c r="E137" s="352" t="s">
        <v>35</v>
      </c>
      <c r="F137" s="414" t="s">
        <v>242</v>
      </c>
      <c r="G137" s="417" t="s">
        <v>260</v>
      </c>
      <c r="H137" s="416" t="s">
        <v>248</v>
      </c>
      <c r="I137" s="14"/>
      <c r="J137" s="557">
        <f>J138+J139</f>
        <v>129634.9</v>
      </c>
      <c r="K137" s="34"/>
      <c r="L137" s="29"/>
      <c r="M137" s="29"/>
      <c r="N137" s="38">
        <f>N138+N139</f>
        <v>3385337.63256</v>
      </c>
      <c r="O137" s="254">
        <f>O138+O139</f>
        <v>31224</v>
      </c>
      <c r="P137" s="38">
        <f>P138+P139</f>
        <v>815396.0256</v>
      </c>
      <c r="Q137" s="602">
        <f>O137*100/J137</f>
        <v>24.08610644201523</v>
      </c>
      <c r="R137" s="687">
        <f>R138+R139</f>
        <v>20500</v>
      </c>
      <c r="S137" s="688">
        <f aca="true" t="shared" si="10" ref="S137:S145">O137+R137</f>
        <v>51724</v>
      </c>
      <c r="T137" s="700">
        <f>S137*100/J137</f>
        <v>39.89974921876748</v>
      </c>
    </row>
    <row r="138" spans="1:20" ht="12.75">
      <c r="A138" s="278"/>
      <c r="B138" s="279"/>
      <c r="C138" s="279"/>
      <c r="D138" s="280"/>
      <c r="E138" s="386"/>
      <c r="F138" s="282"/>
      <c r="G138" s="387"/>
      <c r="H138" s="283"/>
      <c r="I138" s="233" t="s">
        <v>128</v>
      </c>
      <c r="J138" s="857">
        <v>129634.9</v>
      </c>
      <c r="K138" s="284">
        <v>25.11</v>
      </c>
      <c r="L138" s="310">
        <v>1</v>
      </c>
      <c r="M138" s="310">
        <v>1.04</v>
      </c>
      <c r="N138" s="208">
        <f>J138*K138*L138*M138</f>
        <v>3385337.63256</v>
      </c>
      <c r="O138" s="598">
        <v>31224</v>
      </c>
      <c r="P138" s="604">
        <f>K138*L138*O138*M138</f>
        <v>815396.0256</v>
      </c>
      <c r="Q138" s="594"/>
      <c r="R138" s="689">
        <v>20500</v>
      </c>
      <c r="S138" s="291">
        <f t="shared" si="10"/>
        <v>51724</v>
      </c>
      <c r="T138" s="690"/>
    </row>
    <row r="139" spans="1:20" ht="33.75" thickBot="1">
      <c r="A139" s="285"/>
      <c r="B139" s="286"/>
      <c r="C139" s="286"/>
      <c r="D139" s="287"/>
      <c r="E139" s="388"/>
      <c r="F139" s="289"/>
      <c r="G139" s="389"/>
      <c r="H139" s="290"/>
      <c r="I139" s="291" t="s">
        <v>310</v>
      </c>
      <c r="J139" s="233">
        <v>0</v>
      </c>
      <c r="K139" s="284">
        <v>25.11</v>
      </c>
      <c r="L139" s="310">
        <v>79.65</v>
      </c>
      <c r="M139" s="310">
        <v>1.04</v>
      </c>
      <c r="N139" s="198">
        <f>J139*K139*L139*M139</f>
        <v>0</v>
      </c>
      <c r="O139" s="598"/>
      <c r="P139" s="604">
        <f>K139*L139*O139</f>
        <v>0</v>
      </c>
      <c r="Q139" s="594"/>
      <c r="R139" s="689"/>
      <c r="S139" s="291">
        <f t="shared" si="10"/>
        <v>0</v>
      </c>
      <c r="T139" s="690"/>
    </row>
    <row r="140" spans="1:20" ht="127.5" thickBot="1">
      <c r="A140" s="9" t="s">
        <v>0</v>
      </c>
      <c r="B140" s="8" t="s">
        <v>10</v>
      </c>
      <c r="C140" s="8" t="s">
        <v>3</v>
      </c>
      <c r="D140" s="417" t="s">
        <v>14</v>
      </c>
      <c r="E140" s="384" t="s">
        <v>174</v>
      </c>
      <c r="F140" s="414" t="s">
        <v>242</v>
      </c>
      <c r="G140" s="415" t="s">
        <v>175</v>
      </c>
      <c r="H140" s="416" t="s">
        <v>249</v>
      </c>
      <c r="I140" s="14"/>
      <c r="J140" s="34">
        <f>J141+J142</f>
        <v>5372</v>
      </c>
      <c r="K140" s="34"/>
      <c r="L140" s="29"/>
      <c r="M140" s="29"/>
      <c r="N140" s="38">
        <f>N141+N142</f>
        <v>9899996.18912512</v>
      </c>
      <c r="O140" s="254">
        <f>O141+O142</f>
        <v>1259</v>
      </c>
      <c r="P140" s="38">
        <f>P141+P142</f>
        <v>2320196.4263046402</v>
      </c>
      <c r="Q140" s="602">
        <f>O140*100/J140</f>
        <v>23.436336559940433</v>
      </c>
      <c r="R140" s="687">
        <f>R141+R142</f>
        <v>1446</v>
      </c>
      <c r="S140" s="688">
        <f t="shared" si="10"/>
        <v>2705</v>
      </c>
      <c r="T140" s="700">
        <f>S140*100/J140</f>
        <v>50.35368577810871</v>
      </c>
    </row>
    <row r="141" spans="1:20" ht="41.25">
      <c r="A141" s="278"/>
      <c r="B141" s="279"/>
      <c r="C141" s="279"/>
      <c r="D141" s="280"/>
      <c r="E141" s="386"/>
      <c r="F141" s="282"/>
      <c r="G141" s="387"/>
      <c r="H141" s="283"/>
      <c r="I141" s="291" t="s">
        <v>132</v>
      </c>
      <c r="J141" s="233">
        <v>5372</v>
      </c>
      <c r="K141" s="316">
        <v>6072.68</v>
      </c>
      <c r="L141" s="503">
        <v>0.2918</v>
      </c>
      <c r="M141" s="503">
        <v>1.04</v>
      </c>
      <c r="N141" s="208">
        <f>J141*K141*L141*M141</f>
        <v>9899996.18912512</v>
      </c>
      <c r="O141" s="598">
        <v>1259</v>
      </c>
      <c r="P141" s="604">
        <f>K141*L141*O141*M141</f>
        <v>2320196.4263046402</v>
      </c>
      <c r="Q141" s="622"/>
      <c r="R141" s="689">
        <v>1446</v>
      </c>
      <c r="S141" s="291">
        <f t="shared" si="10"/>
        <v>2705</v>
      </c>
      <c r="T141" s="690"/>
    </row>
    <row r="142" spans="1:20" ht="22.5" customHeight="1" thickBot="1">
      <c r="A142" s="293"/>
      <c r="B142" s="294"/>
      <c r="C142" s="294"/>
      <c r="D142" s="295"/>
      <c r="E142" s="390"/>
      <c r="F142" s="297"/>
      <c r="G142" s="391"/>
      <c r="H142" s="298"/>
      <c r="I142" s="291" t="s">
        <v>131</v>
      </c>
      <c r="J142" s="207">
        <v>0</v>
      </c>
      <c r="K142" s="233">
        <v>6072.68</v>
      </c>
      <c r="L142" s="429">
        <v>5.7211</v>
      </c>
      <c r="M142" s="503">
        <v>1.04</v>
      </c>
      <c r="N142" s="208">
        <f>J142*K142*L142*M142</f>
        <v>0</v>
      </c>
      <c r="O142" s="598"/>
      <c r="P142" s="158">
        <f>K142*L142*O142</f>
        <v>0</v>
      </c>
      <c r="Q142" s="594"/>
      <c r="R142" s="689"/>
      <c r="S142" s="291">
        <f t="shared" si="10"/>
        <v>0</v>
      </c>
      <c r="T142" s="690"/>
    </row>
    <row r="143" spans="1:20" ht="66.75" customHeight="1" thickBot="1">
      <c r="A143" s="154" t="s">
        <v>257</v>
      </c>
      <c r="B143" s="154" t="s">
        <v>258</v>
      </c>
      <c r="C143" s="154" t="s">
        <v>259</v>
      </c>
      <c r="D143" s="255" t="s">
        <v>133</v>
      </c>
      <c r="E143" s="255" t="s">
        <v>133</v>
      </c>
      <c r="F143" s="154" t="s">
        <v>246</v>
      </c>
      <c r="G143" s="255" t="s">
        <v>247</v>
      </c>
      <c r="H143" s="152" t="s">
        <v>34</v>
      </c>
      <c r="I143" s="34"/>
      <c r="J143" s="253">
        <v>4658</v>
      </c>
      <c r="K143" s="34">
        <v>22.1</v>
      </c>
      <c r="L143" s="29">
        <v>1</v>
      </c>
      <c r="M143" s="29">
        <v>1.04</v>
      </c>
      <c r="N143" s="240">
        <f>J143*K143*L143*M143</f>
        <v>107059.47200000001</v>
      </c>
      <c r="O143" s="603">
        <v>1281</v>
      </c>
      <c r="P143" s="38">
        <f>K143*L143*O143*M143</f>
        <v>29442.504000000004</v>
      </c>
      <c r="Q143" s="602">
        <f>O143*100/J143</f>
        <v>27.501073422069556</v>
      </c>
      <c r="R143" s="689">
        <v>1082</v>
      </c>
      <c r="S143" s="688">
        <f t="shared" si="10"/>
        <v>2363</v>
      </c>
      <c r="T143" s="700">
        <f>S143*100/J143</f>
        <v>50.72992700729927</v>
      </c>
    </row>
    <row r="144" spans="1:20" ht="147" thickBot="1">
      <c r="A144" s="9" t="s">
        <v>0</v>
      </c>
      <c r="B144" s="8" t="s">
        <v>17</v>
      </c>
      <c r="C144" s="8" t="s">
        <v>13</v>
      </c>
      <c r="D144" s="339" t="s">
        <v>176</v>
      </c>
      <c r="E144" s="339" t="s">
        <v>177</v>
      </c>
      <c r="F144" s="414" t="s">
        <v>244</v>
      </c>
      <c r="G144" s="415" t="s">
        <v>178</v>
      </c>
      <c r="H144" s="416" t="s">
        <v>245</v>
      </c>
      <c r="I144" s="14"/>
      <c r="J144" s="34">
        <f>J145+J146+J147+J148+J149+J150+J151+J152+J153</f>
        <v>559</v>
      </c>
      <c r="K144" s="31"/>
      <c r="L144" s="28"/>
      <c r="M144" s="28"/>
      <c r="N144" s="38">
        <f>N145+N146+N147+N148+N149+N150+N151+N152+N153</f>
        <v>1343624.5397952</v>
      </c>
      <c r="O144" s="254">
        <f>O145+O146+O147+O148+O149+O150+O151+O152+O153</f>
        <v>161</v>
      </c>
      <c r="P144" s="38">
        <f>P145+P146+P147+P148+P149+P150+P151+P152+P153</f>
        <v>363895.8088168</v>
      </c>
      <c r="Q144" s="592">
        <f>O144*100/J144</f>
        <v>28.801431127012524</v>
      </c>
      <c r="R144" s="687">
        <f>R145+R146+R147+R148+R149+R150+R151+R152+R153</f>
        <v>145</v>
      </c>
      <c r="S144" s="688">
        <f t="shared" si="10"/>
        <v>306</v>
      </c>
      <c r="T144" s="700">
        <f>S144*100/J144</f>
        <v>54.74060822898032</v>
      </c>
    </row>
    <row r="145" spans="1:20" ht="12.75">
      <c r="A145" s="278"/>
      <c r="B145" s="279"/>
      <c r="C145" s="279"/>
      <c r="D145" s="280"/>
      <c r="E145" s="386"/>
      <c r="F145" s="282"/>
      <c r="G145" s="387"/>
      <c r="H145" s="283"/>
      <c r="I145" s="233" t="s">
        <v>134</v>
      </c>
      <c r="J145" s="233">
        <v>23</v>
      </c>
      <c r="K145" s="284">
        <v>4716.1</v>
      </c>
      <c r="L145" s="310">
        <v>0.6782</v>
      </c>
      <c r="M145" s="310">
        <v>1.04</v>
      </c>
      <c r="N145" s="208">
        <f>J145*K145*L145*M145</f>
        <v>76507.13975840001</v>
      </c>
      <c r="O145" s="598">
        <v>9</v>
      </c>
      <c r="P145" s="208">
        <f>K145*L145*O145*M145</f>
        <v>29937.576427200005</v>
      </c>
      <c r="Q145" s="596"/>
      <c r="R145" s="689">
        <v>7</v>
      </c>
      <c r="S145" s="291">
        <f t="shared" si="10"/>
        <v>16</v>
      </c>
      <c r="T145" s="690"/>
    </row>
    <row r="146" spans="1:20" ht="12.75">
      <c r="A146" s="285"/>
      <c r="B146" s="286"/>
      <c r="C146" s="286"/>
      <c r="D146" s="287"/>
      <c r="E146" s="388"/>
      <c r="F146" s="289"/>
      <c r="G146" s="389"/>
      <c r="H146" s="290"/>
      <c r="I146" s="233" t="s">
        <v>135</v>
      </c>
      <c r="J146" s="233">
        <v>23</v>
      </c>
      <c r="K146" s="284">
        <v>4716.1</v>
      </c>
      <c r="L146" s="310">
        <v>0.6782</v>
      </c>
      <c r="M146" s="310">
        <v>1.04</v>
      </c>
      <c r="N146" s="208">
        <f aca="true" t="shared" si="11" ref="N146:N153">J146*K146*L146*M146</f>
        <v>76507.13975840001</v>
      </c>
      <c r="O146" s="598">
        <v>12</v>
      </c>
      <c r="P146" s="208">
        <f aca="true" t="shared" si="12" ref="P146:P153">K146*L146*O146*M146</f>
        <v>39916.768569600004</v>
      </c>
      <c r="Q146" s="596"/>
      <c r="R146" s="689">
        <v>5</v>
      </c>
      <c r="S146" s="291">
        <f aca="true" t="shared" si="13" ref="S146:S153">O146+R146</f>
        <v>17</v>
      </c>
      <c r="T146" s="690"/>
    </row>
    <row r="147" spans="1:20" ht="12.75">
      <c r="A147" s="285"/>
      <c r="B147" s="286"/>
      <c r="C147" s="286"/>
      <c r="D147" s="287"/>
      <c r="E147" s="388"/>
      <c r="F147" s="289"/>
      <c r="G147" s="389"/>
      <c r="H147" s="290"/>
      <c r="I147" s="233" t="s">
        <v>136</v>
      </c>
      <c r="J147" s="233">
        <v>23</v>
      </c>
      <c r="K147" s="284">
        <v>4716.1</v>
      </c>
      <c r="L147" s="310">
        <v>0.6782</v>
      </c>
      <c r="M147" s="310">
        <v>1.04</v>
      </c>
      <c r="N147" s="208">
        <f t="shared" si="11"/>
        <v>76507.13975840001</v>
      </c>
      <c r="O147" s="598">
        <v>0</v>
      </c>
      <c r="P147" s="208">
        <f t="shared" si="12"/>
        <v>0</v>
      </c>
      <c r="Q147" s="596"/>
      <c r="R147" s="689">
        <v>8</v>
      </c>
      <c r="S147" s="291">
        <f t="shared" si="13"/>
        <v>8</v>
      </c>
      <c r="T147" s="690"/>
    </row>
    <row r="148" spans="1:20" ht="12.75">
      <c r="A148" s="285"/>
      <c r="B148" s="286"/>
      <c r="C148" s="286"/>
      <c r="D148" s="287"/>
      <c r="E148" s="388"/>
      <c r="F148" s="289"/>
      <c r="G148" s="389"/>
      <c r="H148" s="290"/>
      <c r="I148" s="233" t="s">
        <v>139</v>
      </c>
      <c r="J148" s="233">
        <v>20</v>
      </c>
      <c r="K148" s="284">
        <v>4716.1</v>
      </c>
      <c r="L148" s="310">
        <v>1</v>
      </c>
      <c r="M148" s="310">
        <v>1.04</v>
      </c>
      <c r="N148" s="208">
        <f t="shared" si="11"/>
        <v>98094.88</v>
      </c>
      <c r="O148" s="598">
        <v>8</v>
      </c>
      <c r="P148" s="208">
        <f t="shared" si="12"/>
        <v>39237.952000000005</v>
      </c>
      <c r="Q148" s="596"/>
      <c r="R148" s="689">
        <v>5</v>
      </c>
      <c r="S148" s="291">
        <f t="shared" si="13"/>
        <v>13</v>
      </c>
      <c r="T148" s="690"/>
    </row>
    <row r="149" spans="1:20" ht="16.5">
      <c r="A149" s="285"/>
      <c r="B149" s="286"/>
      <c r="C149" s="286"/>
      <c r="D149" s="287"/>
      <c r="E149" s="388"/>
      <c r="F149" s="289"/>
      <c r="G149" s="389"/>
      <c r="H149" s="290"/>
      <c r="I149" s="291" t="s">
        <v>140</v>
      </c>
      <c r="J149" s="233">
        <v>0</v>
      </c>
      <c r="K149" s="284">
        <v>4716.1</v>
      </c>
      <c r="L149" s="310">
        <v>1</v>
      </c>
      <c r="M149" s="310">
        <v>1.04</v>
      </c>
      <c r="N149" s="208">
        <f t="shared" si="11"/>
        <v>0</v>
      </c>
      <c r="O149" s="598">
        <v>0</v>
      </c>
      <c r="P149" s="208">
        <f t="shared" si="12"/>
        <v>0</v>
      </c>
      <c r="Q149" s="596"/>
      <c r="R149" s="689">
        <v>0</v>
      </c>
      <c r="S149" s="291">
        <f t="shared" si="13"/>
        <v>0</v>
      </c>
      <c r="T149" s="690"/>
    </row>
    <row r="150" spans="1:20" ht="12.75">
      <c r="A150" s="285"/>
      <c r="B150" s="286"/>
      <c r="C150" s="286"/>
      <c r="D150" s="287"/>
      <c r="E150" s="388"/>
      <c r="F150" s="289"/>
      <c r="G150" s="389"/>
      <c r="H150" s="290"/>
      <c r="I150" s="233" t="s">
        <v>137</v>
      </c>
      <c r="J150" s="233">
        <v>110</v>
      </c>
      <c r="K150" s="284">
        <v>4716.1</v>
      </c>
      <c r="L150" s="310">
        <v>1.1675</v>
      </c>
      <c r="M150" s="310">
        <v>1.04</v>
      </c>
      <c r="N150" s="208">
        <f t="shared" si="11"/>
        <v>629891.7482000001</v>
      </c>
      <c r="O150" s="598">
        <v>27</v>
      </c>
      <c r="P150" s="208">
        <f t="shared" si="12"/>
        <v>154609.79274</v>
      </c>
      <c r="Q150" s="596"/>
      <c r="R150" s="689">
        <v>26</v>
      </c>
      <c r="S150" s="291">
        <f t="shared" si="13"/>
        <v>53</v>
      </c>
      <c r="T150" s="690"/>
    </row>
    <row r="151" spans="1:20" ht="12.75">
      <c r="A151" s="285"/>
      <c r="B151" s="286"/>
      <c r="C151" s="286"/>
      <c r="D151" s="431"/>
      <c r="E151" s="432"/>
      <c r="F151" s="433"/>
      <c r="G151" s="434"/>
      <c r="H151" s="435"/>
      <c r="I151" s="233" t="s">
        <v>138</v>
      </c>
      <c r="J151" s="233">
        <v>60</v>
      </c>
      <c r="K151" s="284">
        <v>4716.1</v>
      </c>
      <c r="L151" s="310">
        <v>1.063</v>
      </c>
      <c r="M151" s="310">
        <v>1.04</v>
      </c>
      <c r="N151" s="208">
        <f t="shared" si="11"/>
        <v>312824.57232000004</v>
      </c>
      <c r="O151" s="598">
        <v>15</v>
      </c>
      <c r="P151" s="208">
        <f t="shared" si="12"/>
        <v>78206.14308000001</v>
      </c>
      <c r="Q151" s="596"/>
      <c r="R151" s="689">
        <v>18</v>
      </c>
      <c r="S151" s="291">
        <f t="shared" si="13"/>
        <v>33</v>
      </c>
      <c r="T151" s="690"/>
    </row>
    <row r="152" spans="1:20" ht="12.75">
      <c r="A152" s="285"/>
      <c r="B152" s="286"/>
      <c r="C152" s="286"/>
      <c r="D152" s="287"/>
      <c r="E152" s="388"/>
      <c r="F152" s="289"/>
      <c r="G152" s="389"/>
      <c r="H152" s="290"/>
      <c r="I152" s="233" t="s">
        <v>159</v>
      </c>
      <c r="J152" s="233">
        <v>200</v>
      </c>
      <c r="K152" s="284">
        <v>234.91</v>
      </c>
      <c r="L152" s="310">
        <v>1</v>
      </c>
      <c r="M152" s="310">
        <v>1.04</v>
      </c>
      <c r="N152" s="208">
        <f t="shared" si="11"/>
        <v>48861.28</v>
      </c>
      <c r="O152" s="598">
        <v>55</v>
      </c>
      <c r="P152" s="208">
        <f t="shared" si="12"/>
        <v>13436.851999999999</v>
      </c>
      <c r="Q152" s="596"/>
      <c r="R152" s="689">
        <v>51</v>
      </c>
      <c r="S152" s="291">
        <f t="shared" si="13"/>
        <v>106</v>
      </c>
      <c r="T152" s="690"/>
    </row>
    <row r="153" spans="1:20" ht="13.5" thickBot="1">
      <c r="A153" s="293"/>
      <c r="B153" s="294"/>
      <c r="C153" s="294"/>
      <c r="D153" s="287"/>
      <c r="E153" s="388"/>
      <c r="F153" s="289"/>
      <c r="G153" s="389"/>
      <c r="H153" s="290"/>
      <c r="I153" s="233" t="s">
        <v>160</v>
      </c>
      <c r="J153" s="233">
        <v>100</v>
      </c>
      <c r="K153" s="284">
        <v>234.91</v>
      </c>
      <c r="L153" s="310">
        <v>1</v>
      </c>
      <c r="M153" s="310">
        <v>1.04</v>
      </c>
      <c r="N153" s="208">
        <f t="shared" si="11"/>
        <v>24430.64</v>
      </c>
      <c r="O153" s="598">
        <v>35</v>
      </c>
      <c r="P153" s="208">
        <f t="shared" si="12"/>
        <v>8550.724</v>
      </c>
      <c r="Q153" s="596"/>
      <c r="R153" s="689">
        <v>25</v>
      </c>
      <c r="S153" s="291">
        <f t="shared" si="13"/>
        <v>60</v>
      </c>
      <c r="T153" s="690"/>
    </row>
    <row r="154" spans="1:20" ht="124.5" thickBot="1">
      <c r="A154" s="9" t="s">
        <v>0</v>
      </c>
      <c r="B154" s="8" t="s">
        <v>18</v>
      </c>
      <c r="C154" s="8" t="s">
        <v>13</v>
      </c>
      <c r="D154" s="436" t="s">
        <v>16</v>
      </c>
      <c r="E154" s="436" t="s">
        <v>19</v>
      </c>
      <c r="F154" s="409" t="s">
        <v>242</v>
      </c>
      <c r="G154" s="410" t="s">
        <v>168</v>
      </c>
      <c r="H154" s="408" t="s">
        <v>243</v>
      </c>
      <c r="I154" s="13"/>
      <c r="J154" s="29">
        <f>J155+J156+J157+J158+J159+J160+J161+J162+J163</f>
        <v>559</v>
      </c>
      <c r="K154" s="34"/>
      <c r="L154" s="29"/>
      <c r="M154" s="29"/>
      <c r="N154" s="38">
        <f>N155+N156+N157+N158+N159+N160+N161+N162+N163</f>
        <v>182356.94217</v>
      </c>
      <c r="O154" s="254">
        <f>O155+O156+O157+O158+O159+O160+O161+O162+O163</f>
        <v>161</v>
      </c>
      <c r="P154" s="38">
        <f>P155+P156+P157+P158+P159+P160+P161+P162+P163</f>
        <v>51033.695466</v>
      </c>
      <c r="Q154" s="592">
        <f>O154*100/J154</f>
        <v>28.801431127012524</v>
      </c>
      <c r="R154" s="687">
        <f>R155+R156+R157+R158+R159+R160+R161+R162+R163</f>
        <v>145</v>
      </c>
      <c r="S154" s="688">
        <f>O154+R154</f>
        <v>306</v>
      </c>
      <c r="T154" s="700">
        <f>S154*100/J154</f>
        <v>54.74060822898032</v>
      </c>
    </row>
    <row r="155" spans="1:20" ht="12.75">
      <c r="A155" s="278"/>
      <c r="B155" s="279"/>
      <c r="C155" s="279"/>
      <c r="D155" s="280"/>
      <c r="E155" s="280"/>
      <c r="F155" s="282"/>
      <c r="G155" s="282"/>
      <c r="H155" s="283"/>
      <c r="I155" s="233" t="s">
        <v>142</v>
      </c>
      <c r="J155" s="207">
        <v>23</v>
      </c>
      <c r="K155" s="284">
        <v>426.75</v>
      </c>
      <c r="L155" s="310">
        <v>0.6995</v>
      </c>
      <c r="M155" s="310">
        <v>1.04</v>
      </c>
      <c r="N155" s="208">
        <f>J155*K155*L155*M155</f>
        <v>7140.39807</v>
      </c>
      <c r="O155" s="598">
        <v>9</v>
      </c>
      <c r="P155" s="604">
        <f>K155*L155*O155*M155</f>
        <v>2794.06881</v>
      </c>
      <c r="Q155" s="594"/>
      <c r="R155" s="689">
        <v>7</v>
      </c>
      <c r="S155" s="291">
        <f>O155+R155</f>
        <v>16</v>
      </c>
      <c r="T155" s="690"/>
    </row>
    <row r="156" spans="1:20" ht="12.75">
      <c r="A156" s="285"/>
      <c r="B156" s="286"/>
      <c r="C156" s="286"/>
      <c r="D156" s="287"/>
      <c r="E156" s="287"/>
      <c r="F156" s="289"/>
      <c r="G156" s="289"/>
      <c r="H156" s="290"/>
      <c r="I156" s="233" t="s">
        <v>143</v>
      </c>
      <c r="J156" s="207">
        <v>23</v>
      </c>
      <c r="K156" s="284">
        <v>426.75</v>
      </c>
      <c r="L156" s="310">
        <v>0.6995</v>
      </c>
      <c r="M156" s="310">
        <v>1.04</v>
      </c>
      <c r="N156" s="208">
        <f aca="true" t="shared" si="14" ref="N156:N163">J156*K156*L156*M156</f>
        <v>7140.39807</v>
      </c>
      <c r="O156" s="598">
        <v>12</v>
      </c>
      <c r="P156" s="604">
        <f aca="true" t="shared" si="15" ref="P156:P163">K156*L156*O156*M156</f>
        <v>3725.42508</v>
      </c>
      <c r="Q156" s="594"/>
      <c r="R156" s="689">
        <v>5</v>
      </c>
      <c r="S156" s="291">
        <f aca="true" t="shared" si="16" ref="S156:S163">O156+R156</f>
        <v>17</v>
      </c>
      <c r="T156" s="690"/>
    </row>
    <row r="157" spans="1:20" ht="12.75">
      <c r="A157" s="285"/>
      <c r="B157" s="286"/>
      <c r="C157" s="286"/>
      <c r="D157" s="287"/>
      <c r="E157" s="287"/>
      <c r="F157" s="289"/>
      <c r="G157" s="289"/>
      <c r="H157" s="290"/>
      <c r="I157" s="233" t="s">
        <v>144</v>
      </c>
      <c r="J157" s="207">
        <v>23</v>
      </c>
      <c r="K157" s="284">
        <v>426.75</v>
      </c>
      <c r="L157" s="310">
        <v>0.6995</v>
      </c>
      <c r="M157" s="310">
        <v>1.04</v>
      </c>
      <c r="N157" s="208">
        <f t="shared" si="14"/>
        <v>7140.39807</v>
      </c>
      <c r="O157" s="598">
        <v>0</v>
      </c>
      <c r="P157" s="604">
        <f t="shared" si="15"/>
        <v>0</v>
      </c>
      <c r="Q157" s="594"/>
      <c r="R157" s="689">
        <v>8</v>
      </c>
      <c r="S157" s="291">
        <f t="shared" si="16"/>
        <v>8</v>
      </c>
      <c r="T157" s="690"/>
    </row>
    <row r="158" spans="1:20" ht="12.75">
      <c r="A158" s="285"/>
      <c r="B158" s="286"/>
      <c r="C158" s="286"/>
      <c r="D158" s="287"/>
      <c r="E158" s="287"/>
      <c r="F158" s="289"/>
      <c r="G158" s="289"/>
      <c r="H158" s="290"/>
      <c r="I158" s="233" t="s">
        <v>145</v>
      </c>
      <c r="J158" s="207">
        <v>20</v>
      </c>
      <c r="K158" s="284">
        <v>426.75</v>
      </c>
      <c r="L158" s="310">
        <v>0.6995</v>
      </c>
      <c r="M158" s="310">
        <v>1.04</v>
      </c>
      <c r="N158" s="208">
        <f t="shared" si="14"/>
        <v>6209.0418</v>
      </c>
      <c r="O158" s="598">
        <v>8</v>
      </c>
      <c r="P158" s="604">
        <f t="shared" si="15"/>
        <v>2483.61672</v>
      </c>
      <c r="Q158" s="594"/>
      <c r="R158" s="689">
        <v>5</v>
      </c>
      <c r="S158" s="291">
        <f t="shared" si="16"/>
        <v>13</v>
      </c>
      <c r="T158" s="690"/>
    </row>
    <row r="159" spans="1:20" ht="16.5">
      <c r="A159" s="285"/>
      <c r="B159" s="286"/>
      <c r="C159" s="286"/>
      <c r="D159" s="287"/>
      <c r="E159" s="287"/>
      <c r="F159" s="289"/>
      <c r="G159" s="289"/>
      <c r="H159" s="290"/>
      <c r="I159" s="291" t="s">
        <v>146</v>
      </c>
      <c r="J159" s="207">
        <v>0</v>
      </c>
      <c r="K159" s="284">
        <v>426.75</v>
      </c>
      <c r="L159" s="310">
        <v>0.6995</v>
      </c>
      <c r="M159" s="310">
        <v>1.04</v>
      </c>
      <c r="N159" s="208">
        <f t="shared" si="14"/>
        <v>0</v>
      </c>
      <c r="O159" s="598">
        <v>0</v>
      </c>
      <c r="P159" s="604">
        <f t="shared" si="15"/>
        <v>0</v>
      </c>
      <c r="Q159" s="594"/>
      <c r="R159" s="689">
        <v>0</v>
      </c>
      <c r="S159" s="291">
        <f t="shared" si="16"/>
        <v>0</v>
      </c>
      <c r="T159" s="690"/>
    </row>
    <row r="160" spans="1:20" ht="12.75">
      <c r="A160" s="285"/>
      <c r="B160" s="286"/>
      <c r="C160" s="286"/>
      <c r="D160" s="287"/>
      <c r="E160" s="287"/>
      <c r="F160" s="289"/>
      <c r="G160" s="289"/>
      <c r="H160" s="290"/>
      <c r="I160" s="233" t="s">
        <v>147</v>
      </c>
      <c r="J160" s="207">
        <v>110</v>
      </c>
      <c r="K160" s="314">
        <v>426.75</v>
      </c>
      <c r="L160" s="503">
        <v>1.2124</v>
      </c>
      <c r="M160" s="310">
        <v>1.04</v>
      </c>
      <c r="N160" s="208">
        <f t="shared" si="14"/>
        <v>59189.61048</v>
      </c>
      <c r="O160" s="598">
        <v>27</v>
      </c>
      <c r="P160" s="604">
        <f t="shared" si="15"/>
        <v>14528.358936</v>
      </c>
      <c r="Q160" s="594"/>
      <c r="R160" s="689">
        <v>26</v>
      </c>
      <c r="S160" s="291">
        <f t="shared" si="16"/>
        <v>53</v>
      </c>
      <c r="T160" s="690"/>
    </row>
    <row r="161" spans="1:20" ht="12.75">
      <c r="A161" s="286"/>
      <c r="B161" s="286"/>
      <c r="C161" s="286"/>
      <c r="D161" s="451"/>
      <c r="E161" s="431"/>
      <c r="F161" s="433"/>
      <c r="G161" s="433"/>
      <c r="H161" s="435"/>
      <c r="I161" s="450" t="s">
        <v>148</v>
      </c>
      <c r="J161" s="235">
        <v>60</v>
      </c>
      <c r="K161" s="315">
        <v>426.75</v>
      </c>
      <c r="L161" s="504">
        <v>0.8704</v>
      </c>
      <c r="M161" s="310">
        <v>1.04</v>
      </c>
      <c r="N161" s="208">
        <f t="shared" si="14"/>
        <v>23178.05568</v>
      </c>
      <c r="O161" s="598">
        <v>15</v>
      </c>
      <c r="P161" s="604">
        <f t="shared" si="15"/>
        <v>5794.51392</v>
      </c>
      <c r="Q161" s="594"/>
      <c r="R161" s="689">
        <v>18</v>
      </c>
      <c r="S161" s="291">
        <f t="shared" si="16"/>
        <v>33</v>
      </c>
      <c r="T161" s="690"/>
    </row>
    <row r="162" spans="1:20" ht="12.75">
      <c r="A162" s="286"/>
      <c r="B162" s="286"/>
      <c r="C162" s="286"/>
      <c r="D162" s="452"/>
      <c r="E162" s="287"/>
      <c r="F162" s="289"/>
      <c r="G162" s="289"/>
      <c r="H162" s="290"/>
      <c r="I162" s="233" t="s">
        <v>161</v>
      </c>
      <c r="J162" s="233">
        <v>200</v>
      </c>
      <c r="K162" s="316">
        <v>231.92</v>
      </c>
      <c r="L162" s="503">
        <v>1</v>
      </c>
      <c r="M162" s="310">
        <v>1.04</v>
      </c>
      <c r="N162" s="208">
        <f t="shared" si="14"/>
        <v>48239.36</v>
      </c>
      <c r="O162" s="598">
        <v>55</v>
      </c>
      <c r="P162" s="604">
        <f t="shared" si="15"/>
        <v>13265.823999999999</v>
      </c>
      <c r="Q162" s="594"/>
      <c r="R162" s="689">
        <v>51</v>
      </c>
      <c r="S162" s="291">
        <f t="shared" si="16"/>
        <v>106</v>
      </c>
      <c r="T162" s="690"/>
    </row>
    <row r="163" spans="1:20" ht="13.5" thickBot="1">
      <c r="A163" s="294"/>
      <c r="B163" s="294"/>
      <c r="C163" s="294"/>
      <c r="D163" s="453"/>
      <c r="E163" s="295"/>
      <c r="F163" s="297"/>
      <c r="G163" s="297"/>
      <c r="H163" s="298"/>
      <c r="I163" s="237" t="s">
        <v>164</v>
      </c>
      <c r="J163" s="237">
        <v>100</v>
      </c>
      <c r="K163" s="317">
        <v>231.92</v>
      </c>
      <c r="L163" s="504">
        <v>1</v>
      </c>
      <c r="M163" s="310">
        <v>1.04</v>
      </c>
      <c r="N163" s="208">
        <f t="shared" si="14"/>
        <v>24119.68</v>
      </c>
      <c r="O163" s="598">
        <v>35</v>
      </c>
      <c r="P163" s="604">
        <f t="shared" si="15"/>
        <v>8441.888</v>
      </c>
      <c r="Q163" s="597"/>
      <c r="R163" s="689">
        <v>25</v>
      </c>
      <c r="S163" s="291">
        <f t="shared" si="16"/>
        <v>60</v>
      </c>
      <c r="T163" s="690"/>
    </row>
    <row r="164" spans="1:20" ht="12.75">
      <c r="A164" s="1" t="s">
        <v>20</v>
      </c>
      <c r="J164" s="381">
        <f>J2+J5+J44+J103+J130+J137+J140+J143+J144+J154</f>
        <v>311687.9</v>
      </c>
      <c r="K164" s="91"/>
      <c r="L164" s="91"/>
      <c r="M164" s="91"/>
      <c r="N164" s="307">
        <f>N2+N5+N44+N103+N130+N137+N140+N143+N144+N154</f>
        <v>28106410.9676584</v>
      </c>
      <c r="O164" s="616">
        <f>O2+O5+O44+O103+O130+O137+O140+O143+O144+O154</f>
        <v>65867</v>
      </c>
      <c r="P164" s="332">
        <f>P2+P5+P44+P103+P130+P137+P140+P143+P144+P154</f>
        <v>6607167.352191119</v>
      </c>
      <c r="Q164" s="715">
        <f>O164*100/J164</f>
        <v>21.132357078988306</v>
      </c>
      <c r="R164" s="91">
        <f>R2+R5+R44+R103+R130+R137+R140+R143+R144+R154</f>
        <v>98095</v>
      </c>
      <c r="S164" s="91">
        <f>S2+S5+S44+S103+S130+S137+S140+S143+S144+S154</f>
        <v>163962</v>
      </c>
      <c r="T164" s="263">
        <f>S164*100/J164</f>
        <v>52.60454448183583</v>
      </c>
    </row>
    <row r="165" spans="15:19" ht="12.75">
      <c r="O165" s="164"/>
      <c r="P165" s="633">
        <f>P164*100/N164</f>
        <v>23.507687836038123</v>
      </c>
      <c r="Q165" s="249"/>
      <c r="S165" s="705">
        <f>O164+R164</f>
        <v>163962</v>
      </c>
    </row>
    <row r="166" spans="12:19" ht="12.75">
      <c r="L166">
        <v>2016</v>
      </c>
      <c r="N166" s="423">
        <v>24491382</v>
      </c>
      <c r="O166" s="163"/>
      <c r="P166" s="165"/>
      <c r="S166" s="707">
        <f>S164*100/J164</f>
        <v>52.60454448183583</v>
      </c>
    </row>
    <row r="167" spans="12:14" ht="12.75">
      <c r="L167">
        <v>2017</v>
      </c>
      <c r="N167" s="472">
        <v>25785819.58</v>
      </c>
    </row>
    <row r="168" spans="12:14" ht="12.75">
      <c r="L168">
        <v>2018</v>
      </c>
      <c r="N168" s="422">
        <v>26615321</v>
      </c>
    </row>
    <row r="169" spans="12:16" ht="12.75">
      <c r="L169">
        <v>2019</v>
      </c>
      <c r="N169" s="422">
        <f>N164</f>
        <v>28106410.9676584</v>
      </c>
      <c r="O169" s="565">
        <v>27556917</v>
      </c>
      <c r="P169" s="790" t="s">
        <v>367</v>
      </c>
    </row>
    <row r="170" ht="12.75">
      <c r="O170" s="263">
        <f>N169-O169</f>
        <v>549493.9676584005</v>
      </c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T170"/>
  <sheetViews>
    <sheetView zoomScale="160" zoomScaleNormal="160" zoomScalePageLayoutView="0" workbookViewId="0" topLeftCell="H154">
      <selection activeCell="S169" sqref="S169"/>
    </sheetView>
  </sheetViews>
  <sheetFormatPr defaultColWidth="9.140625" defaultRowHeight="12.75"/>
  <cols>
    <col min="1" max="1" width="4.140625" style="0" customWidth="1"/>
    <col min="2" max="2" width="13.140625" style="0" customWidth="1"/>
    <col min="3" max="3" width="6.57421875" style="0" customWidth="1"/>
    <col min="4" max="4" width="10.7109375" style="0" customWidth="1"/>
    <col min="5" max="5" width="10.00390625" style="0" customWidth="1"/>
    <col min="6" max="6" width="8.28125" style="0" customWidth="1"/>
    <col min="7" max="7" width="9.57421875" style="0" customWidth="1"/>
    <col min="9" max="9" width="20.7109375" style="0" customWidth="1"/>
    <col min="15" max="15" width="9.57421875" style="0" customWidth="1"/>
    <col min="16" max="16" width="9.7109375" style="0" customWidth="1"/>
  </cols>
  <sheetData>
    <row r="1" spans="1:20" ht="65.25" customHeight="1" thickBot="1">
      <c r="A1" s="3" t="s">
        <v>21</v>
      </c>
      <c r="B1" s="4" t="s">
        <v>24</v>
      </c>
      <c r="C1" s="5" t="s">
        <v>25</v>
      </c>
      <c r="D1" s="5" t="s">
        <v>26</v>
      </c>
      <c r="E1" s="5" t="s">
        <v>27</v>
      </c>
      <c r="F1" s="6" t="s">
        <v>149</v>
      </c>
      <c r="G1" s="6" t="s">
        <v>23</v>
      </c>
      <c r="H1" s="7" t="s">
        <v>22</v>
      </c>
      <c r="I1" s="7" t="s">
        <v>36</v>
      </c>
      <c r="J1" s="22" t="s">
        <v>41</v>
      </c>
      <c r="K1" s="23" t="s">
        <v>150</v>
      </c>
      <c r="L1" s="334" t="s">
        <v>273</v>
      </c>
      <c r="M1" s="334" t="s">
        <v>374</v>
      </c>
      <c r="N1" s="37" t="s">
        <v>119</v>
      </c>
      <c r="O1" s="599" t="s">
        <v>332</v>
      </c>
      <c r="P1" s="600" t="s">
        <v>330</v>
      </c>
      <c r="Q1" s="601" t="s">
        <v>331</v>
      </c>
      <c r="R1" s="599" t="s">
        <v>337</v>
      </c>
      <c r="S1" s="709" t="s">
        <v>338</v>
      </c>
      <c r="T1" s="709" t="s">
        <v>331</v>
      </c>
    </row>
    <row r="2" spans="1:20" ht="28.5" customHeight="1">
      <c r="A2" s="923" t="s">
        <v>0</v>
      </c>
      <c r="B2" s="925" t="s">
        <v>1</v>
      </c>
      <c r="C2" s="925" t="s">
        <v>3</v>
      </c>
      <c r="D2" s="917" t="s">
        <v>165</v>
      </c>
      <c r="E2" s="917" t="s">
        <v>28</v>
      </c>
      <c r="F2" s="930" t="s">
        <v>166</v>
      </c>
      <c r="G2" s="917" t="s">
        <v>167</v>
      </c>
      <c r="H2" s="942" t="s">
        <v>151</v>
      </c>
      <c r="I2" s="13"/>
      <c r="J2" s="29">
        <f>J3+J4</f>
        <v>19554</v>
      </c>
      <c r="K2" s="21"/>
      <c r="L2" s="21"/>
      <c r="M2" s="21"/>
      <c r="N2" s="38">
        <f>N3+N4</f>
        <v>2509685.5056000003</v>
      </c>
      <c r="O2" s="254">
        <f>O3+O4</f>
        <v>3712</v>
      </c>
      <c r="P2" s="38">
        <f>P3+P4</f>
        <v>476421.8368</v>
      </c>
      <c r="Q2" s="614">
        <f>O2*100/J2</f>
        <v>18.983328219290172</v>
      </c>
      <c r="R2" s="697">
        <f>R3+R4</f>
        <v>4411</v>
      </c>
      <c r="S2" s="692">
        <f>O2+R2</f>
        <v>8123</v>
      </c>
      <c r="T2" s="711">
        <f>S2*100/J2</f>
        <v>41.54137260918482</v>
      </c>
    </row>
    <row r="3" spans="1:20" ht="24.75" customHeight="1">
      <c r="A3" s="924"/>
      <c r="B3" s="926"/>
      <c r="C3" s="926"/>
      <c r="D3" s="918"/>
      <c r="E3" s="918"/>
      <c r="F3" s="931"/>
      <c r="G3" s="918"/>
      <c r="H3" s="921"/>
      <c r="I3" s="268" t="s">
        <v>37</v>
      </c>
      <c r="J3" s="207">
        <v>1850</v>
      </c>
      <c r="K3" s="310">
        <v>123.41</v>
      </c>
      <c r="L3" s="310">
        <v>1</v>
      </c>
      <c r="M3" s="310">
        <v>1.04</v>
      </c>
      <c r="N3" s="208">
        <f>J3*K3*L3*M3</f>
        <v>237440.84</v>
      </c>
      <c r="O3" s="598">
        <v>0</v>
      </c>
      <c r="P3" s="604">
        <f>K3*L3*O3*M3</f>
        <v>0</v>
      </c>
      <c r="Q3" s="608"/>
      <c r="R3" s="689">
        <v>0</v>
      </c>
      <c r="S3" s="572">
        <f aca="true" t="shared" si="0" ref="S3:S66">O3+R3</f>
        <v>0</v>
      </c>
      <c r="T3" s="720"/>
    </row>
    <row r="4" spans="1:20" ht="32.25" customHeight="1" thickBot="1">
      <c r="A4" s="924"/>
      <c r="B4" s="926"/>
      <c r="C4" s="926"/>
      <c r="D4" s="918"/>
      <c r="E4" s="918"/>
      <c r="F4" s="931"/>
      <c r="G4" s="918"/>
      <c r="H4" s="921"/>
      <c r="I4" s="269" t="s">
        <v>40</v>
      </c>
      <c r="J4" s="207">
        <v>17704</v>
      </c>
      <c r="K4" s="310">
        <v>123.41</v>
      </c>
      <c r="L4" s="207">
        <v>1</v>
      </c>
      <c r="M4" s="310">
        <v>1.04</v>
      </c>
      <c r="N4" s="208">
        <f>J4*K4*L4*M4</f>
        <v>2272244.6656000004</v>
      </c>
      <c r="O4" s="598">
        <v>3712</v>
      </c>
      <c r="P4" s="604">
        <f>K4*L4*O4*M4</f>
        <v>476421.8368</v>
      </c>
      <c r="Q4" s="625"/>
      <c r="R4" s="689">
        <v>4411</v>
      </c>
      <c r="S4" s="572">
        <f t="shared" si="0"/>
        <v>8123</v>
      </c>
      <c r="T4" s="720"/>
    </row>
    <row r="5" spans="1:20" ht="147" thickBot="1">
      <c r="A5" s="9" t="s">
        <v>0</v>
      </c>
      <c r="B5" s="8" t="s">
        <v>2</v>
      </c>
      <c r="C5" s="8" t="s">
        <v>3</v>
      </c>
      <c r="D5" s="339" t="s">
        <v>165</v>
      </c>
      <c r="E5" s="339" t="s">
        <v>28</v>
      </c>
      <c r="F5" s="340" t="s">
        <v>75</v>
      </c>
      <c r="G5" s="341" t="s">
        <v>168</v>
      </c>
      <c r="H5" s="342" t="s">
        <v>152</v>
      </c>
      <c r="I5" s="14"/>
      <c r="J5" s="29">
        <f>J6+J7+J8+J9+J10+J11+J12+J13+J14+J15+J17+J18+J19+J24+J25+J26+J27+J28+J29+J30+J31+J32+J33+J34+J35+J36+J37+J38+J39+J40+J41+J42+J43+J23+J16</f>
        <v>36165</v>
      </c>
      <c r="K5" s="21"/>
      <c r="L5" s="21"/>
      <c r="M5" s="21"/>
      <c r="N5" s="38">
        <f>N6+N7+N8+N9+N10+N11+N12+N13+N14+N15+N17+N18+N19+N24+N25+N26+N27+N28+N29+N30+N31+N32+N33+N34+N35+N36+N37+N38+N39+N40+N41+N42+N43+N23+N16</f>
        <v>8219536.7501728</v>
      </c>
      <c r="O5" s="254">
        <f>O6+O7+O8+O9+O10+O11+O12+O13+O14+O15+O17+O18+O19+O24+O25+O26+O27+O28+O29+O30+O31+O32+O33+O34+O35+O36+O37+O38+O39+O40+O41+O42+O43+O23+O16</f>
        <v>8678</v>
      </c>
      <c r="P5" s="38">
        <f>P6+P7+P8+P9+P10+P11+P12+P13+P14+P15+P17+P18+P19+P24+P25+P26+P27+P28+P29+P30+P31+P32+P33+P34+P35+P36+P37+P38+P39+P40+P41+P42+P43+P23+P16</f>
        <v>1739168.77390464</v>
      </c>
      <c r="Q5" s="607">
        <f>O5*100/J5</f>
        <v>23.995575832987694</v>
      </c>
      <c r="R5" s="687">
        <f>R6+R7+R8+R9+R10+R11+R12+R13+R14+R15+R17+R18+R19+R24+R25+R26+R27+R28+R29+R30+R31+R32+R33+R34+R35+R36+R37+R38+R39+R40+R41+R42+R43+R23+R16</f>
        <v>11481</v>
      </c>
      <c r="S5" s="688">
        <f t="shared" si="0"/>
        <v>20159</v>
      </c>
      <c r="T5" s="700">
        <f>S5*100/J5</f>
        <v>55.741739250656714</v>
      </c>
    </row>
    <row r="6" spans="1:20" ht="12.75">
      <c r="A6" s="278"/>
      <c r="B6" s="279"/>
      <c r="C6" s="279"/>
      <c r="D6" s="280"/>
      <c r="E6" s="283"/>
      <c r="F6" s="282"/>
      <c r="G6" s="282"/>
      <c r="H6" s="283"/>
      <c r="I6" s="233" t="s">
        <v>42</v>
      </c>
      <c r="J6" s="207">
        <v>55</v>
      </c>
      <c r="K6" s="310">
        <v>231.92</v>
      </c>
      <c r="L6" s="310">
        <v>2.5454</v>
      </c>
      <c r="M6" s="310">
        <v>1.04</v>
      </c>
      <c r="N6" s="208">
        <f>J6*K6*L6*M6</f>
        <v>33766.82840959999</v>
      </c>
      <c r="O6" s="598">
        <v>7</v>
      </c>
      <c r="P6" s="604">
        <f>K6*L6*O6*M6</f>
        <v>4297.59634304</v>
      </c>
      <c r="Q6" s="625"/>
      <c r="R6" s="689">
        <v>4</v>
      </c>
      <c r="S6" s="291">
        <f t="shared" si="0"/>
        <v>11</v>
      </c>
      <c r="T6" s="720"/>
    </row>
    <row r="7" spans="1:20" ht="12.75">
      <c r="A7" s="285"/>
      <c r="B7" s="286"/>
      <c r="C7" s="286"/>
      <c r="D7" s="287"/>
      <c r="E7" s="290"/>
      <c r="F7" s="289"/>
      <c r="G7" s="289"/>
      <c r="H7" s="290"/>
      <c r="I7" s="233" t="s">
        <v>43</v>
      </c>
      <c r="J7" s="207">
        <v>20</v>
      </c>
      <c r="K7" s="310">
        <v>231.92</v>
      </c>
      <c r="L7" s="310">
        <v>2.5454</v>
      </c>
      <c r="M7" s="310">
        <v>1.04</v>
      </c>
      <c r="N7" s="208">
        <f aca="true" t="shared" si="1" ref="N7:N43">J7*K7*L7*M7</f>
        <v>12278.8466944</v>
      </c>
      <c r="O7" s="598">
        <v>0</v>
      </c>
      <c r="P7" s="604">
        <f aca="true" t="shared" si="2" ref="P7:P43">K7*L7*O7*M7</f>
        <v>0</v>
      </c>
      <c r="Q7" s="625"/>
      <c r="R7" s="689">
        <v>12</v>
      </c>
      <c r="S7" s="291">
        <f t="shared" si="0"/>
        <v>12</v>
      </c>
      <c r="T7" s="720"/>
    </row>
    <row r="8" spans="1:20" ht="16.5">
      <c r="A8" s="285"/>
      <c r="B8" s="286"/>
      <c r="C8" s="286"/>
      <c r="D8" s="287"/>
      <c r="E8" s="290"/>
      <c r="F8" s="289"/>
      <c r="G8" s="289"/>
      <c r="H8" s="290"/>
      <c r="I8" s="291" t="s">
        <v>44</v>
      </c>
      <c r="J8" s="207">
        <v>0</v>
      </c>
      <c r="K8" s="310">
        <v>231.92</v>
      </c>
      <c r="L8" s="310">
        <v>18.0359</v>
      </c>
      <c r="M8" s="310">
        <v>1.04</v>
      </c>
      <c r="N8" s="208">
        <f t="shared" si="1"/>
        <v>0</v>
      </c>
      <c r="O8" s="598">
        <v>0</v>
      </c>
      <c r="P8" s="604">
        <f t="shared" si="2"/>
        <v>0</v>
      </c>
      <c r="Q8" s="625"/>
      <c r="R8" s="689"/>
      <c r="S8" s="291">
        <f t="shared" si="0"/>
        <v>0</v>
      </c>
      <c r="T8" s="720"/>
    </row>
    <row r="9" spans="1:20" ht="12.75">
      <c r="A9" s="285"/>
      <c r="B9" s="286"/>
      <c r="C9" s="286"/>
      <c r="D9" s="287"/>
      <c r="E9" s="290"/>
      <c r="F9" s="289"/>
      <c r="G9" s="289"/>
      <c r="H9" s="559" t="s">
        <v>364</v>
      </c>
      <c r="I9" s="31" t="s">
        <v>312</v>
      </c>
      <c r="J9" s="207">
        <v>18307</v>
      </c>
      <c r="K9" s="310">
        <v>231.92</v>
      </c>
      <c r="L9" s="310">
        <v>0.5957</v>
      </c>
      <c r="M9" s="310">
        <v>1.04</v>
      </c>
      <c r="N9" s="208">
        <f t="shared" si="1"/>
        <v>2630366.85434432</v>
      </c>
      <c r="O9" s="598">
        <v>5861</v>
      </c>
      <c r="P9" s="604">
        <f t="shared" si="2"/>
        <v>842113.9527673599</v>
      </c>
      <c r="Q9" s="625"/>
      <c r="R9" s="689">
        <v>8154</v>
      </c>
      <c r="S9" s="291">
        <f t="shared" si="0"/>
        <v>14015</v>
      </c>
      <c r="T9" s="720"/>
    </row>
    <row r="10" spans="1:20" ht="12.75">
      <c r="A10" s="285"/>
      <c r="B10" s="286"/>
      <c r="C10" s="286"/>
      <c r="D10" s="287"/>
      <c r="E10" s="290"/>
      <c r="F10" s="289"/>
      <c r="G10" s="289"/>
      <c r="H10" s="290"/>
      <c r="I10" s="233" t="s">
        <v>46</v>
      </c>
      <c r="J10" s="207">
        <v>80</v>
      </c>
      <c r="K10" s="310">
        <v>231.92</v>
      </c>
      <c r="L10" s="310">
        <v>2.5454</v>
      </c>
      <c r="M10" s="310">
        <v>1.04</v>
      </c>
      <c r="N10" s="208">
        <f t="shared" si="1"/>
        <v>49115.3867776</v>
      </c>
      <c r="O10" s="598">
        <v>0</v>
      </c>
      <c r="P10" s="604">
        <f t="shared" si="2"/>
        <v>0</v>
      </c>
      <c r="Q10" s="625"/>
      <c r="R10" s="689">
        <v>0</v>
      </c>
      <c r="S10" s="291">
        <f t="shared" si="0"/>
        <v>0</v>
      </c>
      <c r="T10" s="720"/>
    </row>
    <row r="11" spans="1:20" ht="12.75">
      <c r="A11" s="285"/>
      <c r="B11" s="286"/>
      <c r="C11" s="286"/>
      <c r="D11" s="287"/>
      <c r="E11" s="290"/>
      <c r="F11" s="289"/>
      <c r="G11" s="289"/>
      <c r="H11" s="290"/>
      <c r="I11" s="233" t="s">
        <v>47</v>
      </c>
      <c r="J11" s="207">
        <v>1347</v>
      </c>
      <c r="K11" s="310">
        <v>231.92</v>
      </c>
      <c r="L11" s="310">
        <v>0.5957</v>
      </c>
      <c r="M11" s="310">
        <v>1.04</v>
      </c>
      <c r="N11" s="208">
        <f t="shared" si="1"/>
        <v>193538.21777472002</v>
      </c>
      <c r="O11" s="598">
        <v>108</v>
      </c>
      <c r="P11" s="604">
        <f t="shared" si="2"/>
        <v>15517.540846079999</v>
      </c>
      <c r="Q11" s="625"/>
      <c r="R11" s="689">
        <v>162</v>
      </c>
      <c r="S11" s="291">
        <f t="shared" si="0"/>
        <v>270</v>
      </c>
      <c r="T11" s="720"/>
    </row>
    <row r="12" spans="1:20" ht="12.75">
      <c r="A12" s="285"/>
      <c r="B12" s="286"/>
      <c r="C12" s="286"/>
      <c r="D12" s="287"/>
      <c r="E12" s="290"/>
      <c r="F12" s="289"/>
      <c r="G12" s="289"/>
      <c r="H12" s="290"/>
      <c r="I12" s="233" t="s">
        <v>48</v>
      </c>
      <c r="J12" s="207">
        <v>1100</v>
      </c>
      <c r="K12" s="310">
        <v>231.92</v>
      </c>
      <c r="L12" s="310">
        <v>0.5957</v>
      </c>
      <c r="M12" s="310">
        <v>1.04</v>
      </c>
      <c r="N12" s="208">
        <f t="shared" si="1"/>
        <v>158049.02713600002</v>
      </c>
      <c r="O12" s="598">
        <v>109</v>
      </c>
      <c r="P12" s="604">
        <f t="shared" si="2"/>
        <v>15661.22177984</v>
      </c>
      <c r="Q12" s="625"/>
      <c r="R12" s="689">
        <v>182</v>
      </c>
      <c r="S12" s="291">
        <f t="shared" si="0"/>
        <v>291</v>
      </c>
      <c r="T12" s="720"/>
    </row>
    <row r="13" spans="1:20" ht="12.75">
      <c r="A13" s="285"/>
      <c r="B13" s="286"/>
      <c r="C13" s="286"/>
      <c r="D13" s="287"/>
      <c r="E13" s="290"/>
      <c r="F13" s="289"/>
      <c r="G13" s="289"/>
      <c r="H13" s="290"/>
      <c r="I13" s="233" t="s">
        <v>49</v>
      </c>
      <c r="J13" s="207">
        <v>1423</v>
      </c>
      <c r="K13" s="310">
        <v>231.92</v>
      </c>
      <c r="L13" s="310">
        <v>2.5454</v>
      </c>
      <c r="M13" s="310">
        <v>1.04</v>
      </c>
      <c r="N13" s="208">
        <f t="shared" si="1"/>
        <v>873639.9423065599</v>
      </c>
      <c r="O13" s="598">
        <v>147</v>
      </c>
      <c r="P13" s="604">
        <f t="shared" si="2"/>
        <v>90249.52320384</v>
      </c>
      <c r="Q13" s="625"/>
      <c r="R13" s="689">
        <v>153</v>
      </c>
      <c r="S13" s="291">
        <f t="shared" si="0"/>
        <v>300</v>
      </c>
      <c r="T13" s="720"/>
    </row>
    <row r="14" spans="1:20" ht="12.75">
      <c r="A14" s="285"/>
      <c r="B14" s="286"/>
      <c r="C14" s="286"/>
      <c r="D14" s="287"/>
      <c r="E14" s="290"/>
      <c r="F14" s="289"/>
      <c r="G14" s="289"/>
      <c r="H14" s="290"/>
      <c r="I14" s="233" t="s">
        <v>61</v>
      </c>
      <c r="J14" s="207">
        <v>400</v>
      </c>
      <c r="K14" s="310">
        <v>231.92</v>
      </c>
      <c r="L14" s="310">
        <v>0.5957</v>
      </c>
      <c r="M14" s="310">
        <v>1.04</v>
      </c>
      <c r="N14" s="208">
        <f t="shared" si="1"/>
        <v>57472.373504</v>
      </c>
      <c r="O14" s="598">
        <v>29</v>
      </c>
      <c r="P14" s="604">
        <f t="shared" si="2"/>
        <v>4166.74707904</v>
      </c>
      <c r="Q14" s="625"/>
      <c r="R14" s="689">
        <v>71</v>
      </c>
      <c r="S14" s="291">
        <f t="shared" si="0"/>
        <v>100</v>
      </c>
      <c r="T14" s="720"/>
    </row>
    <row r="15" spans="1:20" ht="12.75">
      <c r="A15" s="285"/>
      <c r="B15" s="286"/>
      <c r="C15" s="286"/>
      <c r="D15" s="287"/>
      <c r="E15" s="290"/>
      <c r="F15" s="289"/>
      <c r="G15" s="289"/>
      <c r="H15" s="290"/>
      <c r="I15" s="233" t="s">
        <v>51</v>
      </c>
      <c r="J15" s="207"/>
      <c r="K15" s="310">
        <v>231.92</v>
      </c>
      <c r="L15" s="310">
        <v>0.5957</v>
      </c>
      <c r="M15" s="310">
        <v>1.04</v>
      </c>
      <c r="N15" s="208">
        <f t="shared" si="1"/>
        <v>0</v>
      </c>
      <c r="O15" s="598">
        <v>0</v>
      </c>
      <c r="P15" s="604">
        <f t="shared" si="2"/>
        <v>0</v>
      </c>
      <c r="Q15" s="625"/>
      <c r="R15" s="689"/>
      <c r="S15" s="291">
        <f t="shared" si="0"/>
        <v>0</v>
      </c>
      <c r="T15" s="720"/>
    </row>
    <row r="16" spans="1:20" ht="12.75">
      <c r="A16" s="285"/>
      <c r="B16" s="286"/>
      <c r="C16" s="286"/>
      <c r="D16" s="287"/>
      <c r="E16" s="290"/>
      <c r="F16" s="289"/>
      <c r="G16" s="289"/>
      <c r="H16" s="290"/>
      <c r="I16" s="233" t="s">
        <v>162</v>
      </c>
      <c r="J16" s="207">
        <v>900</v>
      </c>
      <c r="K16" s="310">
        <v>231.92</v>
      </c>
      <c r="L16" s="310">
        <v>1.1613</v>
      </c>
      <c r="M16" s="310">
        <v>1.04</v>
      </c>
      <c r="N16" s="208">
        <f t="shared" si="1"/>
        <v>252091.659456</v>
      </c>
      <c r="O16" s="598">
        <v>193</v>
      </c>
      <c r="P16" s="604">
        <f t="shared" si="2"/>
        <v>54059.65586112</v>
      </c>
      <c r="Q16" s="625"/>
      <c r="R16" s="689">
        <v>151</v>
      </c>
      <c r="S16" s="291">
        <f t="shared" si="0"/>
        <v>344</v>
      </c>
      <c r="T16" s="720"/>
    </row>
    <row r="17" spans="1:20" ht="12.75">
      <c r="A17" s="285"/>
      <c r="B17" s="286"/>
      <c r="C17" s="286"/>
      <c r="D17" s="287"/>
      <c r="E17" s="290"/>
      <c r="F17" s="289"/>
      <c r="G17" s="289"/>
      <c r="H17" s="290"/>
      <c r="I17" s="233" t="s">
        <v>52</v>
      </c>
      <c r="J17" s="207">
        <v>0</v>
      </c>
      <c r="K17" s="310">
        <v>231.92</v>
      </c>
      <c r="L17" s="310">
        <v>0.5957</v>
      </c>
      <c r="M17" s="310">
        <v>1.04</v>
      </c>
      <c r="N17" s="208">
        <f t="shared" si="1"/>
        <v>0</v>
      </c>
      <c r="O17" s="598">
        <v>0</v>
      </c>
      <c r="P17" s="604">
        <f t="shared" si="2"/>
        <v>0</v>
      </c>
      <c r="Q17" s="625"/>
      <c r="R17" s="689"/>
      <c r="S17" s="291">
        <f t="shared" si="0"/>
        <v>0</v>
      </c>
      <c r="T17" s="720"/>
    </row>
    <row r="18" spans="1:20" ht="35.25">
      <c r="A18" s="285"/>
      <c r="B18" s="286"/>
      <c r="C18" s="286"/>
      <c r="D18" s="287"/>
      <c r="E18" s="290"/>
      <c r="F18" s="289"/>
      <c r="G18" s="289"/>
      <c r="H18" s="290"/>
      <c r="I18" s="291" t="s">
        <v>53</v>
      </c>
      <c r="J18" s="207">
        <v>0</v>
      </c>
      <c r="K18" s="310">
        <v>231.92</v>
      </c>
      <c r="L18" s="310">
        <v>2.5524</v>
      </c>
      <c r="M18" s="310">
        <v>1.04</v>
      </c>
      <c r="N18" s="208">
        <f t="shared" si="1"/>
        <v>0</v>
      </c>
      <c r="O18" s="598">
        <v>0</v>
      </c>
      <c r="P18" s="604">
        <f t="shared" si="2"/>
        <v>0</v>
      </c>
      <c r="Q18" s="625"/>
      <c r="R18" s="689"/>
      <c r="S18" s="291">
        <f t="shared" si="0"/>
        <v>0</v>
      </c>
      <c r="T18" s="720"/>
    </row>
    <row r="19" spans="1:20" ht="16.5">
      <c r="A19" s="285"/>
      <c r="B19" s="286"/>
      <c r="C19" s="286"/>
      <c r="D19" s="287"/>
      <c r="E19" s="290"/>
      <c r="F19" s="289"/>
      <c r="G19" s="289"/>
      <c r="H19" s="290"/>
      <c r="I19" s="291" t="s">
        <v>54</v>
      </c>
      <c r="J19" s="207">
        <v>840</v>
      </c>
      <c r="K19" s="310">
        <v>231.92</v>
      </c>
      <c r="L19" s="310">
        <v>0.5957</v>
      </c>
      <c r="M19" s="310">
        <v>1.04</v>
      </c>
      <c r="N19" s="208">
        <f t="shared" si="1"/>
        <v>120691.9843584</v>
      </c>
      <c r="O19" s="598">
        <v>0</v>
      </c>
      <c r="P19" s="604">
        <f t="shared" si="2"/>
        <v>0</v>
      </c>
      <c r="Q19" s="625"/>
      <c r="R19" s="689"/>
      <c r="S19" s="291">
        <f t="shared" si="0"/>
        <v>0</v>
      </c>
      <c r="T19" s="720"/>
    </row>
    <row r="20" spans="1:20" ht="12.75">
      <c r="A20" s="285"/>
      <c r="B20" s="286"/>
      <c r="C20" s="286"/>
      <c r="D20" s="287"/>
      <c r="E20" s="290"/>
      <c r="F20" s="289"/>
      <c r="G20" s="289"/>
      <c r="H20" s="290"/>
      <c r="I20" s="461" t="s">
        <v>179</v>
      </c>
      <c r="J20" s="462"/>
      <c r="K20" s="310">
        <v>231.92</v>
      </c>
      <c r="L20" s="310">
        <v>0.5957</v>
      </c>
      <c r="M20" s="310">
        <v>1.04</v>
      </c>
      <c r="N20" s="208">
        <f t="shared" si="1"/>
        <v>0</v>
      </c>
      <c r="O20" s="598">
        <v>0</v>
      </c>
      <c r="P20" s="604">
        <f t="shared" si="2"/>
        <v>0</v>
      </c>
      <c r="Q20" s="625"/>
      <c r="R20" s="689"/>
      <c r="S20" s="291">
        <f t="shared" si="0"/>
        <v>0</v>
      </c>
      <c r="T20" s="720"/>
    </row>
    <row r="21" spans="1:20" ht="12.75">
      <c r="A21" s="285"/>
      <c r="B21" s="286"/>
      <c r="C21" s="286"/>
      <c r="D21" s="287"/>
      <c r="E21" s="290"/>
      <c r="F21" s="289"/>
      <c r="G21" s="289"/>
      <c r="H21" s="290"/>
      <c r="I21" s="461" t="s">
        <v>180</v>
      </c>
      <c r="J21" s="462"/>
      <c r="K21" s="310">
        <v>231.92</v>
      </c>
      <c r="L21" s="310">
        <v>0.5957</v>
      </c>
      <c r="M21" s="310">
        <v>1.04</v>
      </c>
      <c r="N21" s="208">
        <f t="shared" si="1"/>
        <v>0</v>
      </c>
      <c r="O21" s="598">
        <v>0</v>
      </c>
      <c r="P21" s="604">
        <f t="shared" si="2"/>
        <v>0</v>
      </c>
      <c r="Q21" s="625"/>
      <c r="R21" s="689"/>
      <c r="S21" s="291">
        <f t="shared" si="0"/>
        <v>0</v>
      </c>
      <c r="T21" s="720"/>
    </row>
    <row r="22" spans="1:20" ht="12.75">
      <c r="A22" s="285"/>
      <c r="B22" s="286"/>
      <c r="C22" s="286"/>
      <c r="D22" s="287"/>
      <c r="E22" s="290"/>
      <c r="F22" s="289"/>
      <c r="G22" s="289"/>
      <c r="H22" s="290"/>
      <c r="I22" s="461" t="s">
        <v>181</v>
      </c>
      <c r="J22" s="462"/>
      <c r="K22" s="310">
        <v>231.92</v>
      </c>
      <c r="L22" s="310">
        <v>0.5957</v>
      </c>
      <c r="M22" s="310">
        <v>1.04</v>
      </c>
      <c r="N22" s="208">
        <f t="shared" si="1"/>
        <v>0</v>
      </c>
      <c r="O22" s="598">
        <v>0</v>
      </c>
      <c r="P22" s="604">
        <f t="shared" si="2"/>
        <v>0</v>
      </c>
      <c r="Q22" s="625"/>
      <c r="R22" s="689"/>
      <c r="S22" s="291">
        <f t="shared" si="0"/>
        <v>0</v>
      </c>
      <c r="T22" s="720"/>
    </row>
    <row r="23" spans="1:20" ht="12.75">
      <c r="A23" s="285"/>
      <c r="B23" s="286"/>
      <c r="C23" s="286"/>
      <c r="D23" s="287"/>
      <c r="E23" s="290"/>
      <c r="F23" s="289"/>
      <c r="G23" s="289"/>
      <c r="H23" s="290"/>
      <c r="I23" s="291" t="s">
        <v>121</v>
      </c>
      <c r="J23" s="207">
        <v>0</v>
      </c>
      <c r="K23" s="310">
        <v>231.92</v>
      </c>
      <c r="L23" s="310">
        <v>1</v>
      </c>
      <c r="M23" s="310">
        <v>1.04</v>
      </c>
      <c r="N23" s="208">
        <f t="shared" si="1"/>
        <v>0</v>
      </c>
      <c r="O23" s="598">
        <v>0</v>
      </c>
      <c r="P23" s="604">
        <f t="shared" si="2"/>
        <v>0</v>
      </c>
      <c r="Q23" s="625"/>
      <c r="R23" s="689"/>
      <c r="S23" s="291">
        <f t="shared" si="0"/>
        <v>0</v>
      </c>
      <c r="T23" s="720"/>
    </row>
    <row r="24" spans="1:20" ht="12.75">
      <c r="A24" s="285"/>
      <c r="B24" s="286"/>
      <c r="C24" s="286"/>
      <c r="D24" s="287"/>
      <c r="E24" s="290"/>
      <c r="F24" s="289"/>
      <c r="G24" s="289"/>
      <c r="H24" s="290"/>
      <c r="I24" s="233" t="s">
        <v>55</v>
      </c>
      <c r="J24" s="207">
        <v>600</v>
      </c>
      <c r="K24" s="310">
        <v>231.92</v>
      </c>
      <c r="L24" s="310">
        <v>2.5454</v>
      </c>
      <c r="M24" s="310">
        <v>1.04</v>
      </c>
      <c r="N24" s="208">
        <f t="shared" si="1"/>
        <v>368365.400832</v>
      </c>
      <c r="O24" s="598">
        <v>218</v>
      </c>
      <c r="P24" s="604">
        <f t="shared" si="2"/>
        <v>133839.42896896</v>
      </c>
      <c r="Q24" s="625"/>
      <c r="R24" s="689">
        <v>182</v>
      </c>
      <c r="S24" s="291">
        <f t="shared" si="0"/>
        <v>400</v>
      </c>
      <c r="T24" s="720"/>
    </row>
    <row r="25" spans="1:20" ht="12.75">
      <c r="A25" s="285"/>
      <c r="B25" s="286"/>
      <c r="C25" s="286"/>
      <c r="D25" s="287"/>
      <c r="E25" s="290"/>
      <c r="F25" s="289"/>
      <c r="G25" s="289"/>
      <c r="H25" s="290"/>
      <c r="I25" s="233" t="s">
        <v>56</v>
      </c>
      <c r="J25" s="207">
        <v>80</v>
      </c>
      <c r="K25" s="310">
        <v>231.92</v>
      </c>
      <c r="L25" s="310">
        <v>2.5454</v>
      </c>
      <c r="M25" s="310">
        <v>1.04</v>
      </c>
      <c r="N25" s="208">
        <f t="shared" si="1"/>
        <v>49115.3867776</v>
      </c>
      <c r="O25" s="598">
        <v>1</v>
      </c>
      <c r="P25" s="604">
        <f t="shared" si="2"/>
        <v>613.94233472</v>
      </c>
      <c r="Q25" s="625"/>
      <c r="R25" s="689">
        <v>1</v>
      </c>
      <c r="S25" s="291">
        <f t="shared" si="0"/>
        <v>2</v>
      </c>
      <c r="T25" s="720"/>
    </row>
    <row r="26" spans="1:20" ht="12.75">
      <c r="A26" s="285"/>
      <c r="B26" s="286"/>
      <c r="C26" s="286"/>
      <c r="D26" s="287"/>
      <c r="E26" s="290"/>
      <c r="F26" s="289"/>
      <c r="G26" s="289"/>
      <c r="H26" s="290"/>
      <c r="I26" s="31" t="s">
        <v>297</v>
      </c>
      <c r="J26" s="207">
        <v>1452</v>
      </c>
      <c r="K26" s="310">
        <v>231.92</v>
      </c>
      <c r="L26" s="310">
        <v>0.5957</v>
      </c>
      <c r="M26" s="310">
        <v>1.04</v>
      </c>
      <c r="N26" s="208">
        <f t="shared" si="1"/>
        <v>208624.71581951997</v>
      </c>
      <c r="O26" s="598">
        <v>748</v>
      </c>
      <c r="P26" s="604">
        <f t="shared" si="2"/>
        <v>107473.33845247999</v>
      </c>
      <c r="Q26" s="625"/>
      <c r="R26" s="689">
        <v>288</v>
      </c>
      <c r="S26" s="291">
        <f t="shared" si="0"/>
        <v>1036</v>
      </c>
      <c r="T26" s="720"/>
    </row>
    <row r="27" spans="1:20" ht="12.75">
      <c r="A27" s="285"/>
      <c r="B27" s="286"/>
      <c r="C27" s="286"/>
      <c r="D27" s="287"/>
      <c r="E27" s="290"/>
      <c r="F27" s="289"/>
      <c r="G27" s="289"/>
      <c r="H27" s="290"/>
      <c r="I27" s="233"/>
      <c r="J27" s="207">
        <v>0</v>
      </c>
      <c r="K27" s="310">
        <v>231.92</v>
      </c>
      <c r="L27" s="310">
        <v>0.5957</v>
      </c>
      <c r="M27" s="310">
        <v>1.04</v>
      </c>
      <c r="N27" s="208">
        <f t="shared" si="1"/>
        <v>0</v>
      </c>
      <c r="O27" s="598">
        <v>0</v>
      </c>
      <c r="P27" s="604">
        <f t="shared" si="2"/>
        <v>0</v>
      </c>
      <c r="Q27" s="625"/>
      <c r="R27" s="689"/>
      <c r="S27" s="291">
        <f t="shared" si="0"/>
        <v>0</v>
      </c>
      <c r="T27" s="720"/>
    </row>
    <row r="28" spans="1:20" ht="12.75">
      <c r="A28" s="285"/>
      <c r="B28" s="286"/>
      <c r="C28" s="286"/>
      <c r="D28" s="287"/>
      <c r="E28" s="290"/>
      <c r="F28" s="289"/>
      <c r="G28" s="289"/>
      <c r="H28" s="290"/>
      <c r="I28" s="233"/>
      <c r="J28" s="207">
        <v>0</v>
      </c>
      <c r="K28" s="310">
        <v>231.92</v>
      </c>
      <c r="L28" s="310">
        <v>0.5957</v>
      </c>
      <c r="M28" s="310">
        <v>1.04</v>
      </c>
      <c r="N28" s="208">
        <f t="shared" si="1"/>
        <v>0</v>
      </c>
      <c r="O28" s="598">
        <v>0</v>
      </c>
      <c r="P28" s="604">
        <f t="shared" si="2"/>
        <v>0</v>
      </c>
      <c r="Q28" s="625"/>
      <c r="R28" s="689"/>
      <c r="S28" s="291">
        <f t="shared" si="0"/>
        <v>0</v>
      </c>
      <c r="T28" s="720"/>
    </row>
    <row r="29" spans="1:20" ht="12.75">
      <c r="A29" s="285"/>
      <c r="B29" s="286"/>
      <c r="C29" s="286"/>
      <c r="D29" s="287"/>
      <c r="E29" s="290"/>
      <c r="F29" s="289"/>
      <c r="G29" s="289"/>
      <c r="H29" s="290"/>
      <c r="I29" s="233" t="s">
        <v>60</v>
      </c>
      <c r="J29" s="207">
        <v>3000</v>
      </c>
      <c r="K29" s="310">
        <v>231.92</v>
      </c>
      <c r="L29" s="310">
        <v>1.7275</v>
      </c>
      <c r="M29" s="310">
        <v>1.04</v>
      </c>
      <c r="N29" s="208">
        <f t="shared" si="1"/>
        <v>1250002.4160000002</v>
      </c>
      <c r="O29" s="598">
        <v>778</v>
      </c>
      <c r="P29" s="604">
        <f t="shared" si="2"/>
        <v>324167.29321599996</v>
      </c>
      <c r="Q29" s="625"/>
      <c r="R29" s="689">
        <v>933</v>
      </c>
      <c r="S29" s="291">
        <f t="shared" si="0"/>
        <v>1711</v>
      </c>
      <c r="T29" s="720"/>
    </row>
    <row r="30" spans="1:20" ht="12.75">
      <c r="A30" s="285"/>
      <c r="B30" s="286"/>
      <c r="C30" s="286"/>
      <c r="D30" s="287"/>
      <c r="E30" s="290"/>
      <c r="F30" s="289"/>
      <c r="G30" s="289"/>
      <c r="H30" s="290"/>
      <c r="I30" s="233" t="s">
        <v>50</v>
      </c>
      <c r="J30" s="207">
        <v>200</v>
      </c>
      <c r="K30" s="310">
        <v>231.92</v>
      </c>
      <c r="L30" s="310">
        <v>1.7275</v>
      </c>
      <c r="M30" s="310">
        <v>1.04</v>
      </c>
      <c r="N30" s="208">
        <f t="shared" si="1"/>
        <v>83333.49440000001</v>
      </c>
      <c r="O30" s="598">
        <v>51</v>
      </c>
      <c r="P30" s="604">
        <f t="shared" si="2"/>
        <v>21250.041072</v>
      </c>
      <c r="Q30" s="625"/>
      <c r="R30" s="689">
        <v>31</v>
      </c>
      <c r="S30" s="291">
        <f t="shared" si="0"/>
        <v>82</v>
      </c>
      <c r="T30" s="720"/>
    </row>
    <row r="31" spans="1:20" ht="12.75">
      <c r="A31" s="285"/>
      <c r="B31" s="286"/>
      <c r="C31" s="286"/>
      <c r="D31" s="287"/>
      <c r="E31" s="290"/>
      <c r="F31" s="289"/>
      <c r="G31" s="289"/>
      <c r="H31" s="290"/>
      <c r="I31" s="233" t="s">
        <v>62</v>
      </c>
      <c r="J31" s="207">
        <v>3500</v>
      </c>
      <c r="K31" s="310">
        <v>231.92</v>
      </c>
      <c r="L31" s="310">
        <v>1.7275</v>
      </c>
      <c r="M31" s="310">
        <v>1.04</v>
      </c>
      <c r="N31" s="208">
        <f t="shared" si="1"/>
        <v>1458336.152</v>
      </c>
      <c r="O31" s="598">
        <v>225</v>
      </c>
      <c r="P31" s="604">
        <f t="shared" si="2"/>
        <v>93750.1812</v>
      </c>
      <c r="Q31" s="625"/>
      <c r="R31" s="689">
        <v>300</v>
      </c>
      <c r="S31" s="291">
        <f t="shared" si="0"/>
        <v>525</v>
      </c>
      <c r="T31" s="720"/>
    </row>
    <row r="32" spans="1:20" ht="12.75">
      <c r="A32" s="285"/>
      <c r="B32" s="286"/>
      <c r="C32" s="286"/>
      <c r="D32" s="287"/>
      <c r="E32" s="290"/>
      <c r="F32" s="289"/>
      <c r="G32" s="289"/>
      <c r="H32" s="290"/>
      <c r="I32" s="233" t="s">
        <v>63</v>
      </c>
      <c r="J32" s="207">
        <v>48</v>
      </c>
      <c r="K32" s="310">
        <v>231.92</v>
      </c>
      <c r="L32" s="310">
        <v>1.7275</v>
      </c>
      <c r="M32" s="310">
        <v>1.04</v>
      </c>
      <c r="N32" s="208">
        <f t="shared" si="1"/>
        <v>20000.038656</v>
      </c>
      <c r="O32" s="598">
        <v>14</v>
      </c>
      <c r="P32" s="604">
        <f t="shared" si="2"/>
        <v>5833.344608</v>
      </c>
      <c r="Q32" s="625"/>
      <c r="R32" s="689">
        <v>23</v>
      </c>
      <c r="S32" s="291">
        <f t="shared" si="0"/>
        <v>37</v>
      </c>
      <c r="T32" s="720"/>
    </row>
    <row r="33" spans="1:20" ht="25.5" customHeight="1">
      <c r="A33" s="285"/>
      <c r="B33" s="286"/>
      <c r="C33" s="286"/>
      <c r="D33" s="287"/>
      <c r="E33" s="290"/>
      <c r="F33" s="289"/>
      <c r="G33" s="289"/>
      <c r="H33" s="290"/>
      <c r="I33" s="399" t="s">
        <v>358</v>
      </c>
      <c r="J33" s="207">
        <v>24</v>
      </c>
      <c r="K33" s="310">
        <v>231.92</v>
      </c>
      <c r="L33" s="372">
        <v>1</v>
      </c>
      <c r="M33" s="310">
        <v>1.04</v>
      </c>
      <c r="N33" s="208">
        <f t="shared" si="1"/>
        <v>5788.7232</v>
      </c>
      <c r="O33" s="598">
        <v>0</v>
      </c>
      <c r="P33" s="604">
        <f t="shared" si="2"/>
        <v>0</v>
      </c>
      <c r="Q33" s="625"/>
      <c r="R33" s="689">
        <v>6</v>
      </c>
      <c r="S33" s="291">
        <f t="shared" si="0"/>
        <v>6</v>
      </c>
      <c r="T33" s="720"/>
    </row>
    <row r="34" spans="1:20" ht="12.75">
      <c r="A34" s="285"/>
      <c r="B34" s="286"/>
      <c r="C34" s="286"/>
      <c r="D34" s="287"/>
      <c r="E34" s="290"/>
      <c r="F34" s="289"/>
      <c r="G34" s="289"/>
      <c r="H34" s="290"/>
      <c r="I34" s="233"/>
      <c r="J34" s="207">
        <v>0</v>
      </c>
      <c r="K34" s="310">
        <v>231.92</v>
      </c>
      <c r="L34" s="372">
        <v>1</v>
      </c>
      <c r="M34" s="310">
        <v>1.04</v>
      </c>
      <c r="N34" s="208">
        <f t="shared" si="1"/>
        <v>0</v>
      </c>
      <c r="O34" s="598">
        <v>0</v>
      </c>
      <c r="P34" s="604">
        <f t="shared" si="2"/>
        <v>0</v>
      </c>
      <c r="Q34" s="625"/>
      <c r="R34" s="689"/>
      <c r="S34" s="291">
        <f t="shared" si="0"/>
        <v>0</v>
      </c>
      <c r="T34" s="720"/>
    </row>
    <row r="35" spans="1:20" ht="16.5">
      <c r="A35" s="285"/>
      <c r="B35" s="286"/>
      <c r="C35" s="286"/>
      <c r="D35" s="287"/>
      <c r="E35" s="290"/>
      <c r="F35" s="289"/>
      <c r="G35" s="289"/>
      <c r="H35" s="290"/>
      <c r="I35" s="399" t="s">
        <v>270</v>
      </c>
      <c r="J35" s="207">
        <v>328</v>
      </c>
      <c r="K35" s="310">
        <v>231.92</v>
      </c>
      <c r="L35" s="372">
        <v>1</v>
      </c>
      <c r="M35" s="310">
        <v>1.04</v>
      </c>
      <c r="N35" s="208">
        <f t="shared" si="1"/>
        <v>79112.5504</v>
      </c>
      <c r="O35" s="598">
        <v>17</v>
      </c>
      <c r="P35" s="604">
        <f t="shared" si="2"/>
        <v>4100.3456</v>
      </c>
      <c r="Q35" s="625"/>
      <c r="R35" s="689">
        <v>97</v>
      </c>
      <c r="S35" s="291">
        <f t="shared" si="0"/>
        <v>114</v>
      </c>
      <c r="T35" s="720"/>
    </row>
    <row r="36" spans="1:20" ht="12.75">
      <c r="A36" s="285"/>
      <c r="B36" s="286"/>
      <c r="C36" s="286"/>
      <c r="D36" s="287"/>
      <c r="E36" s="290"/>
      <c r="F36" s="289"/>
      <c r="G36" s="289"/>
      <c r="H36" s="290"/>
      <c r="I36" s="233"/>
      <c r="J36" s="207">
        <v>0</v>
      </c>
      <c r="K36" s="310">
        <v>231.92</v>
      </c>
      <c r="L36" s="372">
        <v>1</v>
      </c>
      <c r="M36" s="310">
        <v>1.04</v>
      </c>
      <c r="N36" s="208">
        <f t="shared" si="1"/>
        <v>0</v>
      </c>
      <c r="O36" s="598">
        <v>0</v>
      </c>
      <c r="P36" s="604">
        <f t="shared" si="2"/>
        <v>0</v>
      </c>
      <c r="Q36" s="625"/>
      <c r="R36" s="689"/>
      <c r="S36" s="291">
        <f t="shared" si="0"/>
        <v>0</v>
      </c>
      <c r="T36" s="720"/>
    </row>
    <row r="37" spans="1:20" ht="12.75">
      <c r="A37" s="285"/>
      <c r="B37" s="286"/>
      <c r="C37" s="286"/>
      <c r="D37" s="287"/>
      <c r="E37" s="290"/>
      <c r="F37" s="289"/>
      <c r="G37" s="289"/>
      <c r="H37" s="290"/>
      <c r="I37" s="233"/>
      <c r="J37" s="207">
        <v>0</v>
      </c>
      <c r="K37" s="310">
        <v>231.92</v>
      </c>
      <c r="L37" s="372">
        <v>1</v>
      </c>
      <c r="M37" s="310">
        <v>1.04</v>
      </c>
      <c r="N37" s="208">
        <f t="shared" si="1"/>
        <v>0</v>
      </c>
      <c r="O37" s="598">
        <v>0</v>
      </c>
      <c r="P37" s="604">
        <f t="shared" si="2"/>
        <v>0</v>
      </c>
      <c r="Q37" s="625"/>
      <c r="R37" s="689"/>
      <c r="S37" s="291">
        <f t="shared" si="0"/>
        <v>0</v>
      </c>
      <c r="T37" s="720"/>
    </row>
    <row r="38" spans="1:20" ht="12.75">
      <c r="A38" s="285"/>
      <c r="B38" s="286"/>
      <c r="C38" s="286"/>
      <c r="D38" s="287"/>
      <c r="E38" s="290"/>
      <c r="F38" s="289"/>
      <c r="G38" s="289"/>
      <c r="H38" s="290"/>
      <c r="I38" s="31" t="s">
        <v>69</v>
      </c>
      <c r="J38" s="207">
        <v>0</v>
      </c>
      <c r="K38" s="310">
        <v>231.92</v>
      </c>
      <c r="L38" s="372">
        <v>1</v>
      </c>
      <c r="M38" s="310">
        <v>1.04</v>
      </c>
      <c r="N38" s="208">
        <f t="shared" si="1"/>
        <v>0</v>
      </c>
      <c r="O38" s="598">
        <v>0</v>
      </c>
      <c r="P38" s="604">
        <f t="shared" si="2"/>
        <v>0</v>
      </c>
      <c r="Q38" s="625"/>
      <c r="R38" s="689"/>
      <c r="S38" s="291">
        <f t="shared" si="0"/>
        <v>0</v>
      </c>
      <c r="T38" s="720"/>
    </row>
    <row r="39" spans="1:20" ht="12.75">
      <c r="A39" s="285"/>
      <c r="B39" s="286"/>
      <c r="C39" s="286"/>
      <c r="D39" s="287"/>
      <c r="E39" s="290"/>
      <c r="F39" s="289"/>
      <c r="G39" s="289"/>
      <c r="H39" s="290"/>
      <c r="I39" s="233"/>
      <c r="J39" s="207">
        <v>0</v>
      </c>
      <c r="K39" s="310">
        <v>231.92</v>
      </c>
      <c r="L39" s="372">
        <v>1</v>
      </c>
      <c r="M39" s="310">
        <v>1.04</v>
      </c>
      <c r="N39" s="208">
        <f t="shared" si="1"/>
        <v>0</v>
      </c>
      <c r="O39" s="598">
        <v>0</v>
      </c>
      <c r="P39" s="604">
        <f t="shared" si="2"/>
        <v>0</v>
      </c>
      <c r="Q39" s="625"/>
      <c r="R39" s="689"/>
      <c r="S39" s="291">
        <f t="shared" si="0"/>
        <v>0</v>
      </c>
      <c r="T39" s="720"/>
    </row>
    <row r="40" spans="1:20" ht="12.75">
      <c r="A40" s="285"/>
      <c r="B40" s="286"/>
      <c r="C40" s="286"/>
      <c r="D40" s="287"/>
      <c r="E40" s="290"/>
      <c r="F40" s="289"/>
      <c r="G40" s="289"/>
      <c r="H40" s="290"/>
      <c r="I40" s="31" t="s">
        <v>296</v>
      </c>
      <c r="J40" s="207">
        <v>2461</v>
      </c>
      <c r="K40" s="310">
        <v>231.92</v>
      </c>
      <c r="L40" s="310">
        <v>0.5321</v>
      </c>
      <c r="M40" s="310">
        <v>1.04</v>
      </c>
      <c r="N40" s="208">
        <f t="shared" si="1"/>
        <v>315846.75132608</v>
      </c>
      <c r="O40" s="598">
        <v>172</v>
      </c>
      <c r="P40" s="604">
        <f t="shared" si="2"/>
        <v>22074.62057216</v>
      </c>
      <c r="Q40" s="625"/>
      <c r="R40" s="689">
        <v>731</v>
      </c>
      <c r="S40" s="291">
        <f t="shared" si="0"/>
        <v>903</v>
      </c>
      <c r="T40" s="720"/>
    </row>
    <row r="41" spans="1:20" ht="12.75">
      <c r="A41" s="285"/>
      <c r="B41" s="286"/>
      <c r="C41" s="286"/>
      <c r="D41" s="287"/>
      <c r="E41" s="290"/>
      <c r="F41" s="289"/>
      <c r="G41" s="289"/>
      <c r="H41" s="290"/>
      <c r="I41" s="233"/>
      <c r="J41" s="207">
        <v>0</v>
      </c>
      <c r="K41" s="310">
        <v>231.92</v>
      </c>
      <c r="L41" s="310">
        <v>0.5321</v>
      </c>
      <c r="M41" s="310">
        <v>1.04</v>
      </c>
      <c r="N41" s="208">
        <f t="shared" si="1"/>
        <v>0</v>
      </c>
      <c r="O41" s="598">
        <v>0</v>
      </c>
      <c r="P41" s="604">
        <f t="shared" si="2"/>
        <v>0</v>
      </c>
      <c r="Q41" s="625"/>
      <c r="R41" s="689"/>
      <c r="S41" s="291">
        <f t="shared" si="0"/>
        <v>0</v>
      </c>
      <c r="T41" s="720"/>
    </row>
    <row r="42" spans="1:20" ht="12.75">
      <c r="A42" s="463"/>
      <c r="B42" s="464"/>
      <c r="C42" s="464"/>
      <c r="D42" s="431"/>
      <c r="E42" s="435"/>
      <c r="F42" s="433"/>
      <c r="G42" s="433"/>
      <c r="H42" s="435"/>
      <c r="I42" s="233"/>
      <c r="J42" s="207">
        <v>0</v>
      </c>
      <c r="K42" s="310">
        <v>231.92</v>
      </c>
      <c r="L42" s="310">
        <v>0.5321</v>
      </c>
      <c r="M42" s="310">
        <v>1.04</v>
      </c>
      <c r="N42" s="208">
        <f t="shared" si="1"/>
        <v>0</v>
      </c>
      <c r="O42" s="598">
        <v>0</v>
      </c>
      <c r="P42" s="604">
        <f t="shared" si="2"/>
        <v>0</v>
      </c>
      <c r="Q42" s="625"/>
      <c r="R42" s="689"/>
      <c r="S42" s="291">
        <f t="shared" si="0"/>
        <v>0</v>
      </c>
      <c r="T42" s="720"/>
    </row>
    <row r="43" spans="1:20" ht="13.5" thickBot="1">
      <c r="A43" s="465"/>
      <c r="B43" s="465"/>
      <c r="C43" s="465"/>
      <c r="D43" s="466"/>
      <c r="E43" s="467"/>
      <c r="F43" s="468"/>
      <c r="G43" s="468"/>
      <c r="H43" s="469"/>
      <c r="I43" s="233"/>
      <c r="J43" s="207">
        <v>0</v>
      </c>
      <c r="K43" s="310">
        <v>231.92</v>
      </c>
      <c r="L43" s="310">
        <v>0.5321</v>
      </c>
      <c r="M43" s="310">
        <v>1.04</v>
      </c>
      <c r="N43" s="208">
        <f t="shared" si="1"/>
        <v>0</v>
      </c>
      <c r="O43" s="598">
        <v>0</v>
      </c>
      <c r="P43" s="604">
        <f t="shared" si="2"/>
        <v>0</v>
      </c>
      <c r="Q43" s="625"/>
      <c r="R43" s="689"/>
      <c r="S43" s="291">
        <f t="shared" si="0"/>
        <v>0</v>
      </c>
      <c r="T43" s="720"/>
    </row>
    <row r="44" spans="1:20" ht="126.75">
      <c r="A44" s="73" t="s">
        <v>0</v>
      </c>
      <c r="B44" s="74" t="s">
        <v>4</v>
      </c>
      <c r="C44" s="112" t="s">
        <v>173</v>
      </c>
      <c r="D44" s="406" t="s">
        <v>6</v>
      </c>
      <c r="E44" s="354" t="s">
        <v>169</v>
      </c>
      <c r="F44" s="405" t="s">
        <v>244</v>
      </c>
      <c r="G44" s="406" t="s">
        <v>286</v>
      </c>
      <c r="H44" s="404" t="s">
        <v>245</v>
      </c>
      <c r="I44" s="13"/>
      <c r="J44" s="29">
        <f>J45+J46+J47+J48+J49+J50+J51+J52+J53+J54+J55+J56+J57+J58+J59+J60+J61+J62+J64+J66+J67+J68+J69+J70+J71+J72+J74+J75+J76+J77+J78+J79+J80+J81+J82+J83+J84+J85+J86+J87+J88+J89+J90+J91+J92+J93+J94+J95+J96+J97+J98+J73+J65+J63</f>
        <v>900</v>
      </c>
      <c r="K44" s="13"/>
      <c r="L44" s="335"/>
      <c r="M44" s="335"/>
      <c r="N44" s="41">
        <f>N45+N46+N47+N48+N49+N50+N51+N52+N53+N54+N55+N56+N57+N58+N59+N60+N61+N62+N64+N66+N67+N68+N69+N70+N71+N72+N74+N75+N76+N77+N78+N79+N80+N81+N82+N83+N84+N85+N86+N87+N88+N89+N90+N91+N92+N93+N94+N95+N96+N97+N98+N73+N65+N63</f>
        <v>781306.525584</v>
      </c>
      <c r="O44" s="254">
        <f>O45+O46+O47+O48+O49+O50+O51+O52+O53+O54+O55+O56+O57+O58+O59+O60+O61+O62+O64+O66+O67+O68+O69+O70+O71+O72+O74+O75+O76+O77+O78+O79+O80+O81+O82+O83+O84+O85+O86+O87+O88+O89+O90+O91+O92+O93+O94+O95+O96+O97+O98+O73+O65+O63</f>
        <v>193</v>
      </c>
      <c r="P44" s="38">
        <f>P45+P46+P47+P48+P49+P50+P51+P52+P53+P54+P55+P56+P57+P58+P59+P60+P61+P62+P64+P66+P67+P68+P69+P70+P71+P72+P74+P75+P76+P77+P78+P79+P80+P81+P82+P83+P84+P85+P86+P87+P88+P89+P90+P91+P92+P93+P94+P95+P96+P97+P98+P73+P65+P63</f>
        <v>167546.84381968</v>
      </c>
      <c r="Q44" s="614">
        <f>O44*100/J44</f>
        <v>21.444444444444443</v>
      </c>
      <c r="R44" s="697">
        <f>R45+R46+R47+R48+R49+R50+R51+R52+R53+R54+R55+R56+R57+R58+R59+R60+R61+R62+R64+R66+R67+R68+R69+R70+R71+R72+R74+R75+R76+R77+R78+R79+R80+R81+R82+R83+R84+R85+R86+R87+R88+R89+R90+R91+R92+R93+R94+R95+R96+R97+R98+R73+R65+R63</f>
        <v>151</v>
      </c>
      <c r="S44" s="692">
        <f t="shared" si="0"/>
        <v>344</v>
      </c>
      <c r="T44" s="711">
        <f>S44*100/J44</f>
        <v>38.22222222222222</v>
      </c>
    </row>
    <row r="45" spans="1:20" ht="12.75">
      <c r="A45" s="50"/>
      <c r="B45" s="51"/>
      <c r="C45" s="51"/>
      <c r="D45" s="52"/>
      <c r="E45" s="84"/>
      <c r="F45" s="54"/>
      <c r="G45" s="85"/>
      <c r="H45" s="55"/>
      <c r="I45" s="14" t="s">
        <v>78</v>
      </c>
      <c r="J45" s="21">
        <v>0</v>
      </c>
      <c r="K45" s="21">
        <v>230</v>
      </c>
      <c r="L45" s="21"/>
      <c r="M45" s="21"/>
      <c r="N45" s="42">
        <f>J45*K45</f>
        <v>0</v>
      </c>
      <c r="O45" s="598"/>
      <c r="P45" s="158"/>
      <c r="Q45" s="625"/>
      <c r="R45" s="693"/>
      <c r="S45" s="291">
        <f t="shared" si="0"/>
        <v>0</v>
      </c>
      <c r="T45" s="720"/>
    </row>
    <row r="46" spans="1:20" ht="12.75">
      <c r="A46" s="50"/>
      <c r="B46" s="51"/>
      <c r="C46" s="51"/>
      <c r="D46" s="52"/>
      <c r="E46" s="84"/>
      <c r="F46" s="54"/>
      <c r="G46" s="85"/>
      <c r="H46" s="55"/>
      <c r="I46" s="14" t="s">
        <v>183</v>
      </c>
      <c r="J46" s="21">
        <v>0</v>
      </c>
      <c r="K46" s="21">
        <v>810.32</v>
      </c>
      <c r="L46" s="21"/>
      <c r="M46" s="21"/>
      <c r="N46" s="42">
        <f aca="true" t="shared" si="3" ref="N46:N98">J46*K46</f>
        <v>0</v>
      </c>
      <c r="O46" s="598"/>
      <c r="P46" s="158"/>
      <c r="Q46" s="625"/>
      <c r="R46" s="693"/>
      <c r="S46" s="291">
        <f t="shared" si="0"/>
        <v>0</v>
      </c>
      <c r="T46" s="720"/>
    </row>
    <row r="47" spans="1:20" ht="12.75">
      <c r="A47" s="50"/>
      <c r="B47" s="51"/>
      <c r="C47" s="51"/>
      <c r="D47" s="52"/>
      <c r="E47" s="84"/>
      <c r="F47" s="54"/>
      <c r="G47" s="85"/>
      <c r="H47" s="55"/>
      <c r="I47" s="14" t="s">
        <v>182</v>
      </c>
      <c r="J47" s="21">
        <v>0</v>
      </c>
      <c r="K47" s="21">
        <v>1200.8</v>
      </c>
      <c r="L47" s="21"/>
      <c r="M47" s="21"/>
      <c r="N47" s="42">
        <f t="shared" si="3"/>
        <v>0</v>
      </c>
      <c r="O47" s="598"/>
      <c r="P47" s="158"/>
      <c r="Q47" s="625"/>
      <c r="R47" s="693"/>
      <c r="S47" s="291">
        <f t="shared" si="0"/>
        <v>0</v>
      </c>
      <c r="T47" s="720"/>
    </row>
    <row r="48" spans="1:20" ht="12.75">
      <c r="A48" s="50"/>
      <c r="B48" s="51"/>
      <c r="C48" s="51"/>
      <c r="D48" s="52"/>
      <c r="E48" s="84"/>
      <c r="F48" s="54"/>
      <c r="G48" s="85"/>
      <c r="H48" s="55"/>
      <c r="I48" s="14" t="s">
        <v>79</v>
      </c>
      <c r="J48" s="21">
        <v>0</v>
      </c>
      <c r="K48" s="21">
        <v>130</v>
      </c>
      <c r="L48" s="21"/>
      <c r="M48" s="21"/>
      <c r="N48" s="42">
        <f t="shared" si="3"/>
        <v>0</v>
      </c>
      <c r="O48" s="598"/>
      <c r="P48" s="158"/>
      <c r="Q48" s="625"/>
      <c r="R48" s="693"/>
      <c r="S48" s="291">
        <f t="shared" si="0"/>
        <v>0</v>
      </c>
      <c r="T48" s="720"/>
    </row>
    <row r="49" spans="1:20" ht="12.75">
      <c r="A49" s="50"/>
      <c r="B49" s="51"/>
      <c r="C49" s="51"/>
      <c r="D49" s="52"/>
      <c r="E49" s="84"/>
      <c r="F49" s="54"/>
      <c r="G49" s="85"/>
      <c r="H49" s="55"/>
      <c r="I49" s="14" t="s">
        <v>184</v>
      </c>
      <c r="J49" s="21">
        <v>0</v>
      </c>
      <c r="K49" s="21">
        <v>63.03</v>
      </c>
      <c r="L49" s="21"/>
      <c r="M49" s="21"/>
      <c r="N49" s="42">
        <f t="shared" si="3"/>
        <v>0</v>
      </c>
      <c r="O49" s="598"/>
      <c r="P49" s="158"/>
      <c r="Q49" s="625"/>
      <c r="R49" s="693"/>
      <c r="S49" s="291">
        <f t="shared" si="0"/>
        <v>0</v>
      </c>
      <c r="T49" s="720"/>
    </row>
    <row r="50" spans="1:20" ht="12.75">
      <c r="A50" s="50"/>
      <c r="B50" s="51"/>
      <c r="C50" s="51"/>
      <c r="D50" s="52"/>
      <c r="E50" s="84"/>
      <c r="F50" s="54"/>
      <c r="G50" s="85"/>
      <c r="H50" s="55"/>
      <c r="I50" s="14" t="s">
        <v>185</v>
      </c>
      <c r="J50" s="21">
        <v>0</v>
      </c>
      <c r="K50" s="21">
        <v>307</v>
      </c>
      <c r="L50" s="21"/>
      <c r="M50" s="21"/>
      <c r="N50" s="42">
        <f t="shared" si="3"/>
        <v>0</v>
      </c>
      <c r="O50" s="598"/>
      <c r="P50" s="158"/>
      <c r="Q50" s="625"/>
      <c r="R50" s="693"/>
      <c r="S50" s="291">
        <f t="shared" si="0"/>
        <v>0</v>
      </c>
      <c r="T50" s="720"/>
    </row>
    <row r="51" spans="1:20" ht="12.75">
      <c r="A51" s="50"/>
      <c r="B51" s="51"/>
      <c r="C51" s="51"/>
      <c r="D51" s="52"/>
      <c r="E51" s="84"/>
      <c r="F51" s="54"/>
      <c r="G51" s="85"/>
      <c r="H51" s="55"/>
      <c r="I51" s="14" t="s">
        <v>186</v>
      </c>
      <c r="J51" s="21">
        <v>0</v>
      </c>
      <c r="K51" s="21">
        <v>194</v>
      </c>
      <c r="L51" s="21"/>
      <c r="M51" s="21"/>
      <c r="N51" s="42">
        <f t="shared" si="3"/>
        <v>0</v>
      </c>
      <c r="O51" s="598"/>
      <c r="P51" s="158"/>
      <c r="Q51" s="625"/>
      <c r="R51" s="693"/>
      <c r="S51" s="291">
        <f t="shared" si="0"/>
        <v>0</v>
      </c>
      <c r="T51" s="720"/>
    </row>
    <row r="52" spans="1:20" ht="12.75">
      <c r="A52" s="50"/>
      <c r="B52" s="51"/>
      <c r="C52" s="51"/>
      <c r="D52" s="52"/>
      <c r="E52" s="84"/>
      <c r="F52" s="54"/>
      <c r="G52" s="85"/>
      <c r="H52" s="55"/>
      <c r="I52" s="14" t="s">
        <v>187</v>
      </c>
      <c r="J52" s="21">
        <v>0</v>
      </c>
      <c r="K52" s="21">
        <v>1200.8</v>
      </c>
      <c r="L52" s="21"/>
      <c r="M52" s="21"/>
      <c r="N52" s="42">
        <f t="shared" si="3"/>
        <v>0</v>
      </c>
      <c r="O52" s="598"/>
      <c r="P52" s="158"/>
      <c r="Q52" s="625"/>
      <c r="R52" s="693"/>
      <c r="S52" s="291">
        <f t="shared" si="0"/>
        <v>0</v>
      </c>
      <c r="T52" s="720"/>
    </row>
    <row r="53" spans="1:20" ht="12.75">
      <c r="A53" s="50"/>
      <c r="B53" s="51"/>
      <c r="C53" s="51"/>
      <c r="D53" s="52"/>
      <c r="E53" s="84"/>
      <c r="F53" s="54"/>
      <c r="G53" s="85"/>
      <c r="H53" s="55"/>
      <c r="I53" s="14" t="s">
        <v>188</v>
      </c>
      <c r="J53" s="21">
        <v>0</v>
      </c>
      <c r="K53" s="21">
        <v>1200.8</v>
      </c>
      <c r="L53" s="21"/>
      <c r="M53" s="21"/>
      <c r="N53" s="42">
        <f t="shared" si="3"/>
        <v>0</v>
      </c>
      <c r="O53" s="598"/>
      <c r="P53" s="158"/>
      <c r="Q53" s="625"/>
      <c r="R53" s="693"/>
      <c r="S53" s="291">
        <f t="shared" si="0"/>
        <v>0</v>
      </c>
      <c r="T53" s="720"/>
    </row>
    <row r="54" spans="1:20" ht="12.75">
      <c r="A54" s="50"/>
      <c r="B54" s="51"/>
      <c r="C54" s="51"/>
      <c r="D54" s="52"/>
      <c r="E54" s="84"/>
      <c r="F54" s="54"/>
      <c r="G54" s="85"/>
      <c r="H54" s="55"/>
      <c r="I54" s="14" t="s">
        <v>189</v>
      </c>
      <c r="J54" s="21">
        <v>0</v>
      </c>
      <c r="K54" s="21">
        <v>409.64</v>
      </c>
      <c r="L54" s="21"/>
      <c r="M54" s="21"/>
      <c r="N54" s="42">
        <f t="shared" si="3"/>
        <v>0</v>
      </c>
      <c r="O54" s="598"/>
      <c r="P54" s="158"/>
      <c r="Q54" s="625"/>
      <c r="R54" s="693"/>
      <c r="S54" s="291">
        <f t="shared" si="0"/>
        <v>0</v>
      </c>
      <c r="T54" s="720"/>
    </row>
    <row r="55" spans="1:20" ht="12.75">
      <c r="A55" s="50"/>
      <c r="B55" s="51"/>
      <c r="C55" s="51"/>
      <c r="D55" s="52"/>
      <c r="E55" s="84"/>
      <c r="F55" s="54"/>
      <c r="G55" s="85"/>
      <c r="H55" s="55"/>
      <c r="I55" s="14" t="s">
        <v>187</v>
      </c>
      <c r="J55" s="21">
        <v>0</v>
      </c>
      <c r="K55" s="21">
        <v>1200.8</v>
      </c>
      <c r="L55" s="21"/>
      <c r="M55" s="21"/>
      <c r="N55" s="42">
        <f t="shared" si="3"/>
        <v>0</v>
      </c>
      <c r="O55" s="598"/>
      <c r="P55" s="158"/>
      <c r="Q55" s="625"/>
      <c r="R55" s="693"/>
      <c r="S55" s="291">
        <f t="shared" si="0"/>
        <v>0</v>
      </c>
      <c r="T55" s="720"/>
    </row>
    <row r="56" spans="1:20" ht="12.75">
      <c r="A56" s="50"/>
      <c r="B56" s="51"/>
      <c r="C56" s="51"/>
      <c r="D56" s="52"/>
      <c r="E56" s="84"/>
      <c r="F56" s="54"/>
      <c r="G56" s="85"/>
      <c r="H56" s="55"/>
      <c r="I56" s="14" t="s">
        <v>190</v>
      </c>
      <c r="J56" s="21">
        <v>0</v>
      </c>
      <c r="K56" s="21">
        <v>67.53</v>
      </c>
      <c r="L56" s="21"/>
      <c r="M56" s="21"/>
      <c r="N56" s="42">
        <f t="shared" si="3"/>
        <v>0</v>
      </c>
      <c r="O56" s="598"/>
      <c r="P56" s="158"/>
      <c r="Q56" s="625"/>
      <c r="R56" s="693"/>
      <c r="S56" s="291">
        <f t="shared" si="0"/>
        <v>0</v>
      </c>
      <c r="T56" s="720"/>
    </row>
    <row r="57" spans="1:20" ht="12.75">
      <c r="A57" s="50"/>
      <c r="B57" s="51"/>
      <c r="C57" s="51"/>
      <c r="D57" s="52"/>
      <c r="E57" s="84"/>
      <c r="F57" s="54"/>
      <c r="G57" s="85"/>
      <c r="H57" s="55"/>
      <c r="I57" s="14" t="s">
        <v>187</v>
      </c>
      <c r="J57" s="21">
        <v>0</v>
      </c>
      <c r="K57" s="21">
        <v>1200.8</v>
      </c>
      <c r="L57" s="21"/>
      <c r="M57" s="21"/>
      <c r="N57" s="42">
        <f t="shared" si="3"/>
        <v>0</v>
      </c>
      <c r="O57" s="598"/>
      <c r="P57" s="158"/>
      <c r="Q57" s="625"/>
      <c r="R57" s="693"/>
      <c r="S57" s="291">
        <f t="shared" si="0"/>
        <v>0</v>
      </c>
      <c r="T57" s="720"/>
    </row>
    <row r="58" spans="1:20" ht="17.25">
      <c r="A58" s="50"/>
      <c r="B58" s="51"/>
      <c r="C58" s="51"/>
      <c r="D58" s="52"/>
      <c r="E58" s="84"/>
      <c r="F58" s="54"/>
      <c r="G58" s="85"/>
      <c r="H58" s="55"/>
      <c r="I58" s="15" t="s">
        <v>80</v>
      </c>
      <c r="J58" s="21">
        <v>0</v>
      </c>
      <c r="K58" s="21">
        <v>632.29</v>
      </c>
      <c r="L58" s="21"/>
      <c r="M58" s="21"/>
      <c r="N58" s="42">
        <f t="shared" si="3"/>
        <v>0</v>
      </c>
      <c r="O58" s="598"/>
      <c r="P58" s="158"/>
      <c r="Q58" s="625"/>
      <c r="R58" s="693"/>
      <c r="S58" s="291">
        <f t="shared" si="0"/>
        <v>0</v>
      </c>
      <c r="T58" s="720"/>
    </row>
    <row r="59" spans="1:20" ht="12.75">
      <c r="A59" s="50"/>
      <c r="B59" s="51"/>
      <c r="C59" s="51"/>
      <c r="D59" s="52"/>
      <c r="E59" s="84"/>
      <c r="F59" s="54"/>
      <c r="G59" s="85"/>
      <c r="H59" s="55"/>
      <c r="I59" s="14" t="s">
        <v>82</v>
      </c>
      <c r="J59" s="21">
        <v>0</v>
      </c>
      <c r="K59" s="21">
        <v>1200.8</v>
      </c>
      <c r="L59" s="21"/>
      <c r="M59" s="21"/>
      <c r="N59" s="42">
        <f t="shared" si="3"/>
        <v>0</v>
      </c>
      <c r="O59" s="598"/>
      <c r="P59" s="158"/>
      <c r="Q59" s="625"/>
      <c r="R59" s="693"/>
      <c r="S59" s="291">
        <f t="shared" si="0"/>
        <v>0</v>
      </c>
      <c r="T59" s="720"/>
    </row>
    <row r="60" spans="1:20" ht="12.75">
      <c r="A60" s="50"/>
      <c r="B60" s="51"/>
      <c r="C60" s="51"/>
      <c r="D60" s="52"/>
      <c r="E60" s="84"/>
      <c r="F60" s="54"/>
      <c r="G60" s="85"/>
      <c r="H60" s="55"/>
      <c r="I60" s="14" t="s">
        <v>191</v>
      </c>
      <c r="J60" s="21">
        <v>0</v>
      </c>
      <c r="K60" s="21">
        <v>260.5</v>
      </c>
      <c r="L60" s="21"/>
      <c r="M60" s="21"/>
      <c r="N60" s="42">
        <f t="shared" si="3"/>
        <v>0</v>
      </c>
      <c r="O60" s="598"/>
      <c r="P60" s="158"/>
      <c r="Q60" s="625"/>
      <c r="R60" s="693"/>
      <c r="S60" s="291">
        <f t="shared" si="0"/>
        <v>0</v>
      </c>
      <c r="T60" s="720"/>
    </row>
    <row r="61" spans="1:20" ht="12.75">
      <c r="A61" s="50"/>
      <c r="B61" s="51"/>
      <c r="C61" s="51"/>
      <c r="D61" s="52"/>
      <c r="E61" s="84"/>
      <c r="F61" s="54"/>
      <c r="G61" s="85"/>
      <c r="H61" s="55"/>
      <c r="I61" s="14" t="s">
        <v>81</v>
      </c>
      <c r="J61" s="21">
        <v>0</v>
      </c>
      <c r="K61" s="21">
        <v>251.34</v>
      </c>
      <c r="L61" s="21"/>
      <c r="M61" s="21"/>
      <c r="N61" s="42">
        <f t="shared" si="3"/>
        <v>0</v>
      </c>
      <c r="O61" s="598"/>
      <c r="P61" s="158"/>
      <c r="Q61" s="625"/>
      <c r="R61" s="693"/>
      <c r="S61" s="291">
        <f t="shared" si="0"/>
        <v>0</v>
      </c>
      <c r="T61" s="720"/>
    </row>
    <row r="62" spans="1:20" ht="12.75">
      <c r="A62" s="50"/>
      <c r="B62" s="51"/>
      <c r="C62" s="51"/>
      <c r="D62" s="52"/>
      <c r="E62" s="84"/>
      <c r="F62" s="54"/>
      <c r="G62" s="85"/>
      <c r="H62" s="55"/>
      <c r="I62" s="14" t="s">
        <v>82</v>
      </c>
      <c r="J62" s="21">
        <v>0</v>
      </c>
      <c r="K62" s="21">
        <v>1200.8</v>
      </c>
      <c r="L62" s="21"/>
      <c r="M62" s="21"/>
      <c r="N62" s="42">
        <f t="shared" si="3"/>
        <v>0</v>
      </c>
      <c r="O62" s="598"/>
      <c r="P62" s="158"/>
      <c r="Q62" s="625"/>
      <c r="R62" s="693"/>
      <c r="S62" s="291">
        <f t="shared" si="0"/>
        <v>0</v>
      </c>
      <c r="T62" s="720"/>
    </row>
    <row r="63" spans="1:20" ht="12.75">
      <c r="A63" s="50"/>
      <c r="B63" s="51"/>
      <c r="C63" s="51"/>
      <c r="D63" s="52"/>
      <c r="E63" s="84"/>
      <c r="F63" s="54"/>
      <c r="G63" s="85"/>
      <c r="H63" s="55"/>
      <c r="I63" s="14" t="s">
        <v>283</v>
      </c>
      <c r="J63" s="21">
        <v>0</v>
      </c>
      <c r="K63" s="21"/>
      <c r="L63" s="21"/>
      <c r="M63" s="21"/>
      <c r="N63" s="42">
        <f t="shared" si="3"/>
        <v>0</v>
      </c>
      <c r="O63" s="598"/>
      <c r="P63" s="158"/>
      <c r="Q63" s="625"/>
      <c r="R63" s="693"/>
      <c r="S63" s="291">
        <f t="shared" si="0"/>
        <v>0</v>
      </c>
      <c r="T63" s="720"/>
    </row>
    <row r="64" spans="1:20" ht="12.75">
      <c r="A64" s="50"/>
      <c r="B64" s="51"/>
      <c r="C64" s="51"/>
      <c r="D64" s="52"/>
      <c r="E64" s="84"/>
      <c r="F64" s="54"/>
      <c r="G64" s="85"/>
      <c r="H64" s="55"/>
      <c r="I64" s="14" t="s">
        <v>83</v>
      </c>
      <c r="J64" s="21">
        <v>0</v>
      </c>
      <c r="K64" s="21">
        <v>1200.8</v>
      </c>
      <c r="L64" s="21"/>
      <c r="M64" s="21"/>
      <c r="N64" s="42">
        <f t="shared" si="3"/>
        <v>0</v>
      </c>
      <c r="O64" s="598"/>
      <c r="P64" s="158"/>
      <c r="Q64" s="625"/>
      <c r="R64" s="693"/>
      <c r="S64" s="291">
        <f t="shared" si="0"/>
        <v>0</v>
      </c>
      <c r="T64" s="720"/>
    </row>
    <row r="65" spans="1:20" ht="16.5">
      <c r="A65" s="285"/>
      <c r="B65" s="286"/>
      <c r="C65" s="286"/>
      <c r="D65" s="287"/>
      <c r="E65" s="388"/>
      <c r="F65" s="289"/>
      <c r="G65" s="389"/>
      <c r="H65" s="290"/>
      <c r="I65" s="291" t="s">
        <v>163</v>
      </c>
      <c r="J65" s="207">
        <v>900</v>
      </c>
      <c r="K65" s="310">
        <v>234.91</v>
      </c>
      <c r="L65" s="310">
        <v>3.5534</v>
      </c>
      <c r="M65" s="310">
        <v>1.04</v>
      </c>
      <c r="N65" s="470">
        <f>J65*K65*L65*M65</f>
        <v>781306.525584</v>
      </c>
      <c r="O65" s="598">
        <v>193</v>
      </c>
      <c r="P65" s="604">
        <f>K65*L65*O65*M65</f>
        <v>167546.84381968</v>
      </c>
      <c r="Q65" s="625"/>
      <c r="R65" s="689">
        <v>151</v>
      </c>
      <c r="S65" s="291">
        <f t="shared" si="0"/>
        <v>344</v>
      </c>
      <c r="T65" s="720"/>
    </row>
    <row r="66" spans="1:20" ht="12.75">
      <c r="A66" s="50"/>
      <c r="B66" s="51"/>
      <c r="C66" s="51"/>
      <c r="D66" s="52"/>
      <c r="E66" s="84"/>
      <c r="F66" s="54"/>
      <c r="G66" s="85"/>
      <c r="H66" s="55"/>
      <c r="I66" s="14" t="s">
        <v>192</v>
      </c>
      <c r="J66" s="21">
        <v>0</v>
      </c>
      <c r="K66" s="21">
        <v>69.03</v>
      </c>
      <c r="L66" s="21"/>
      <c r="M66" s="21"/>
      <c r="N66" s="42">
        <f t="shared" si="3"/>
        <v>0</v>
      </c>
      <c r="O66" s="598"/>
      <c r="P66" s="158"/>
      <c r="Q66" s="625"/>
      <c r="R66" s="693"/>
      <c r="S66" s="291">
        <f t="shared" si="0"/>
        <v>0</v>
      </c>
      <c r="T66" s="720"/>
    </row>
    <row r="67" spans="1:20" ht="12.75">
      <c r="A67" s="50"/>
      <c r="B67" s="51"/>
      <c r="C67" s="51"/>
      <c r="D67" s="52"/>
      <c r="E67" s="84"/>
      <c r="F67" s="54"/>
      <c r="G67" s="85"/>
      <c r="H67" s="55"/>
      <c r="I67" s="14" t="s">
        <v>193</v>
      </c>
      <c r="J67" s="21">
        <v>0</v>
      </c>
      <c r="K67" s="21">
        <v>251.34</v>
      </c>
      <c r="L67" s="21"/>
      <c r="M67" s="21"/>
      <c r="N67" s="42">
        <f t="shared" si="3"/>
        <v>0</v>
      </c>
      <c r="O67" s="598"/>
      <c r="P67" s="158"/>
      <c r="Q67" s="625"/>
      <c r="R67" s="693"/>
      <c r="S67" s="291">
        <f aca="true" t="shared" si="4" ref="S67:S130">O67+R67</f>
        <v>0</v>
      </c>
      <c r="T67" s="720"/>
    </row>
    <row r="68" spans="1:20" ht="12.75">
      <c r="A68" s="50"/>
      <c r="B68" s="51"/>
      <c r="C68" s="51"/>
      <c r="D68" s="52"/>
      <c r="E68" s="84"/>
      <c r="F68" s="54"/>
      <c r="G68" s="85"/>
      <c r="H68" s="55"/>
      <c r="I68" s="14" t="s">
        <v>194</v>
      </c>
      <c r="J68" s="21">
        <v>0</v>
      </c>
      <c r="K68" s="21">
        <v>1200.8</v>
      </c>
      <c r="L68" s="21"/>
      <c r="M68" s="21"/>
      <c r="N68" s="42">
        <f t="shared" si="3"/>
        <v>0</v>
      </c>
      <c r="O68" s="598"/>
      <c r="P68" s="158"/>
      <c r="Q68" s="625"/>
      <c r="R68" s="693"/>
      <c r="S68" s="291">
        <f t="shared" si="4"/>
        <v>0</v>
      </c>
      <c r="T68" s="720"/>
    </row>
    <row r="69" spans="1:20" ht="33.75">
      <c r="A69" s="50"/>
      <c r="B69" s="51"/>
      <c r="C69" s="51"/>
      <c r="D69" s="52"/>
      <c r="E69" s="84"/>
      <c r="F69" s="54"/>
      <c r="G69" s="85"/>
      <c r="H69" s="55"/>
      <c r="I69" s="15" t="s">
        <v>84</v>
      </c>
      <c r="J69" s="21">
        <v>0</v>
      </c>
      <c r="K69" s="21">
        <v>1900</v>
      </c>
      <c r="L69" s="21"/>
      <c r="M69" s="21"/>
      <c r="N69" s="42">
        <f t="shared" si="3"/>
        <v>0</v>
      </c>
      <c r="O69" s="598"/>
      <c r="P69" s="158"/>
      <c r="Q69" s="625"/>
      <c r="R69" s="693"/>
      <c r="S69" s="291">
        <f t="shared" si="4"/>
        <v>0</v>
      </c>
      <c r="T69" s="720"/>
    </row>
    <row r="70" spans="1:20" ht="12.75">
      <c r="A70" s="50"/>
      <c r="B70" s="51"/>
      <c r="C70" s="51"/>
      <c r="D70" s="52"/>
      <c r="E70" s="84"/>
      <c r="F70" s="54"/>
      <c r="G70" s="85"/>
      <c r="H70" s="55"/>
      <c r="I70" s="14" t="s">
        <v>195</v>
      </c>
      <c r="J70" s="21">
        <v>0</v>
      </c>
      <c r="K70" s="21">
        <v>166.57</v>
      </c>
      <c r="L70" s="21"/>
      <c r="M70" s="21"/>
      <c r="N70" s="42">
        <f t="shared" si="3"/>
        <v>0</v>
      </c>
      <c r="O70" s="598"/>
      <c r="P70" s="158"/>
      <c r="Q70" s="625"/>
      <c r="R70" s="693"/>
      <c r="S70" s="291">
        <f t="shared" si="4"/>
        <v>0</v>
      </c>
      <c r="T70" s="720"/>
    </row>
    <row r="71" spans="1:20" ht="12.75">
      <c r="A71" s="50"/>
      <c r="B71" s="51"/>
      <c r="C71" s="51"/>
      <c r="D71" s="52"/>
      <c r="E71" s="84"/>
      <c r="F71" s="54"/>
      <c r="G71" s="85"/>
      <c r="H71" s="55"/>
      <c r="I71" s="14" t="s">
        <v>196</v>
      </c>
      <c r="J71" s="21">
        <v>0</v>
      </c>
      <c r="K71" s="21">
        <v>166.57</v>
      </c>
      <c r="L71" s="21"/>
      <c r="M71" s="21"/>
      <c r="N71" s="42">
        <f t="shared" si="3"/>
        <v>0</v>
      </c>
      <c r="O71" s="598"/>
      <c r="P71" s="158"/>
      <c r="Q71" s="625"/>
      <c r="R71" s="693"/>
      <c r="S71" s="291">
        <f t="shared" si="4"/>
        <v>0</v>
      </c>
      <c r="T71" s="720"/>
    </row>
    <row r="72" spans="1:20" ht="12.75">
      <c r="A72" s="50"/>
      <c r="B72" s="51"/>
      <c r="C72" s="51"/>
      <c r="D72" s="52"/>
      <c r="E72" s="84"/>
      <c r="F72" s="54"/>
      <c r="G72" s="85"/>
      <c r="H72" s="55"/>
      <c r="I72" s="14" t="s">
        <v>197</v>
      </c>
      <c r="J72" s="21">
        <v>0</v>
      </c>
      <c r="K72" s="21">
        <v>166.57</v>
      </c>
      <c r="L72" s="21"/>
      <c r="M72" s="21"/>
      <c r="N72" s="42">
        <f t="shared" si="3"/>
        <v>0</v>
      </c>
      <c r="O72" s="598"/>
      <c r="P72" s="158"/>
      <c r="Q72" s="625"/>
      <c r="R72" s="693"/>
      <c r="S72" s="291">
        <f t="shared" si="4"/>
        <v>0</v>
      </c>
      <c r="T72" s="720"/>
    </row>
    <row r="73" spans="1:20" ht="12.75">
      <c r="A73" s="50"/>
      <c r="B73" s="51"/>
      <c r="C73" s="51"/>
      <c r="D73" s="52"/>
      <c r="E73" s="84"/>
      <c r="F73" s="54"/>
      <c r="G73" s="85"/>
      <c r="H73" s="55"/>
      <c r="I73" s="14" t="s">
        <v>198</v>
      </c>
      <c r="J73" s="21">
        <v>0</v>
      </c>
      <c r="K73" s="21">
        <v>166.57</v>
      </c>
      <c r="L73" s="21"/>
      <c r="M73" s="21"/>
      <c r="N73" s="42">
        <f t="shared" si="3"/>
        <v>0</v>
      </c>
      <c r="O73" s="598"/>
      <c r="P73" s="158"/>
      <c r="Q73" s="625"/>
      <c r="R73" s="693"/>
      <c r="S73" s="291">
        <f t="shared" si="4"/>
        <v>0</v>
      </c>
      <c r="T73" s="720"/>
    </row>
    <row r="74" spans="1:20" ht="12.75">
      <c r="A74" s="50"/>
      <c r="B74" s="51"/>
      <c r="C74" s="51"/>
      <c r="D74" s="52"/>
      <c r="E74" s="84"/>
      <c r="F74" s="54"/>
      <c r="G74" s="85"/>
      <c r="H74" s="55"/>
      <c r="I74" s="14" t="s">
        <v>199</v>
      </c>
      <c r="J74" s="21">
        <v>0</v>
      </c>
      <c r="K74" s="21">
        <v>473.72</v>
      </c>
      <c r="L74" s="21"/>
      <c r="M74" s="21"/>
      <c r="N74" s="42">
        <f t="shared" si="3"/>
        <v>0</v>
      </c>
      <c r="O74" s="598"/>
      <c r="P74" s="158"/>
      <c r="Q74" s="625"/>
      <c r="R74" s="693"/>
      <c r="S74" s="291">
        <f t="shared" si="4"/>
        <v>0</v>
      </c>
      <c r="T74" s="720"/>
    </row>
    <row r="75" spans="1:20" ht="12.75">
      <c r="A75" s="50"/>
      <c r="B75" s="51"/>
      <c r="C75" s="51"/>
      <c r="D75" s="52"/>
      <c r="E75" s="84"/>
      <c r="F75" s="54"/>
      <c r="G75" s="85"/>
      <c r="H75" s="55"/>
      <c r="I75" s="14" t="s">
        <v>200</v>
      </c>
      <c r="J75" s="21">
        <v>0</v>
      </c>
      <c r="K75" s="21">
        <v>1200.8</v>
      </c>
      <c r="L75" s="21"/>
      <c r="M75" s="21"/>
      <c r="N75" s="42">
        <f t="shared" si="3"/>
        <v>0</v>
      </c>
      <c r="O75" s="598"/>
      <c r="P75" s="158"/>
      <c r="Q75" s="625"/>
      <c r="R75" s="693"/>
      <c r="S75" s="291">
        <f t="shared" si="4"/>
        <v>0</v>
      </c>
      <c r="T75" s="720"/>
    </row>
    <row r="76" spans="1:20" ht="12.75">
      <c r="A76" s="50"/>
      <c r="B76" s="51"/>
      <c r="C76" s="51"/>
      <c r="D76" s="52"/>
      <c r="E76" s="84"/>
      <c r="F76" s="54"/>
      <c r="G76" s="85"/>
      <c r="H76" s="55"/>
      <c r="I76" s="14" t="s">
        <v>201</v>
      </c>
      <c r="J76" s="21">
        <v>0</v>
      </c>
      <c r="K76" s="21">
        <v>430</v>
      </c>
      <c r="L76" s="21"/>
      <c r="M76" s="21"/>
      <c r="N76" s="42">
        <f t="shared" si="3"/>
        <v>0</v>
      </c>
      <c r="O76" s="598"/>
      <c r="P76" s="158"/>
      <c r="Q76" s="625"/>
      <c r="R76" s="693"/>
      <c r="S76" s="291">
        <f t="shared" si="4"/>
        <v>0</v>
      </c>
      <c r="T76" s="720"/>
    </row>
    <row r="77" spans="1:20" ht="12.75">
      <c r="A77" s="50"/>
      <c r="B77" s="51"/>
      <c r="C77" s="51"/>
      <c r="D77" s="52"/>
      <c r="E77" s="84"/>
      <c r="F77" s="54"/>
      <c r="G77" s="85"/>
      <c r="H77" s="55"/>
      <c r="I77" s="14" t="s">
        <v>85</v>
      </c>
      <c r="J77" s="21">
        <v>0</v>
      </c>
      <c r="K77" s="21">
        <v>473.72</v>
      </c>
      <c r="L77" s="21"/>
      <c r="M77" s="21"/>
      <c r="N77" s="42">
        <f t="shared" si="3"/>
        <v>0</v>
      </c>
      <c r="O77" s="598"/>
      <c r="P77" s="158"/>
      <c r="Q77" s="625"/>
      <c r="R77" s="693"/>
      <c r="S77" s="291">
        <f t="shared" si="4"/>
        <v>0</v>
      </c>
      <c r="T77" s="720"/>
    </row>
    <row r="78" spans="1:20" ht="12.75">
      <c r="A78" s="50"/>
      <c r="B78" s="51"/>
      <c r="C78" s="51"/>
      <c r="D78" s="52"/>
      <c r="E78" s="84"/>
      <c r="F78" s="54"/>
      <c r="G78" s="85"/>
      <c r="H78" s="55"/>
      <c r="I78" s="14" t="s">
        <v>86</v>
      </c>
      <c r="J78" s="21">
        <v>0</v>
      </c>
      <c r="K78" s="21">
        <v>1200.8</v>
      </c>
      <c r="L78" s="21"/>
      <c r="M78" s="21"/>
      <c r="N78" s="42">
        <f t="shared" si="3"/>
        <v>0</v>
      </c>
      <c r="O78" s="598"/>
      <c r="P78" s="158"/>
      <c r="Q78" s="625"/>
      <c r="R78" s="693"/>
      <c r="S78" s="291">
        <f t="shared" si="4"/>
        <v>0</v>
      </c>
      <c r="T78" s="720"/>
    </row>
    <row r="79" spans="1:20" ht="12.75">
      <c r="A79" s="50"/>
      <c r="B79" s="51"/>
      <c r="C79" s="51"/>
      <c r="D79" s="52"/>
      <c r="E79" s="84"/>
      <c r="F79" s="54"/>
      <c r="G79" s="85"/>
      <c r="H79" s="55"/>
      <c r="I79" s="14" t="s">
        <v>202</v>
      </c>
      <c r="J79" s="21">
        <v>0</v>
      </c>
      <c r="K79" s="21">
        <v>615.25</v>
      </c>
      <c r="L79" s="21"/>
      <c r="M79" s="21"/>
      <c r="N79" s="42">
        <f t="shared" si="3"/>
        <v>0</v>
      </c>
      <c r="O79" s="598"/>
      <c r="P79" s="158"/>
      <c r="Q79" s="625"/>
      <c r="R79" s="693"/>
      <c r="S79" s="291">
        <f t="shared" si="4"/>
        <v>0</v>
      </c>
      <c r="T79" s="720"/>
    </row>
    <row r="80" spans="1:20" ht="12.75">
      <c r="A80" s="50"/>
      <c r="B80" s="51"/>
      <c r="C80" s="51"/>
      <c r="D80" s="52"/>
      <c r="E80" s="84"/>
      <c r="F80" s="54"/>
      <c r="G80" s="85"/>
      <c r="H80" s="55"/>
      <c r="I80" s="14" t="s">
        <v>203</v>
      </c>
      <c r="J80" s="21">
        <v>0</v>
      </c>
      <c r="K80" s="21">
        <v>166.57</v>
      </c>
      <c r="L80" s="21"/>
      <c r="M80" s="21"/>
      <c r="N80" s="42">
        <f t="shared" si="3"/>
        <v>0</v>
      </c>
      <c r="O80" s="598"/>
      <c r="P80" s="158"/>
      <c r="Q80" s="625"/>
      <c r="R80" s="693"/>
      <c r="S80" s="291">
        <f t="shared" si="4"/>
        <v>0</v>
      </c>
      <c r="T80" s="720"/>
    </row>
    <row r="81" spans="1:20" ht="12.75">
      <c r="A81" s="50"/>
      <c r="B81" s="51"/>
      <c r="C81" s="51"/>
      <c r="D81" s="52"/>
      <c r="E81" s="84"/>
      <c r="F81" s="54"/>
      <c r="G81" s="85"/>
      <c r="H81" s="55"/>
      <c r="I81" s="14" t="s">
        <v>204</v>
      </c>
      <c r="J81" s="21">
        <v>0</v>
      </c>
      <c r="K81" s="21">
        <v>457.68</v>
      </c>
      <c r="L81" s="21"/>
      <c r="M81" s="21"/>
      <c r="N81" s="42">
        <f t="shared" si="3"/>
        <v>0</v>
      </c>
      <c r="O81" s="598"/>
      <c r="P81" s="158"/>
      <c r="Q81" s="625"/>
      <c r="R81" s="693"/>
      <c r="S81" s="291">
        <f t="shared" si="4"/>
        <v>0</v>
      </c>
      <c r="T81" s="720"/>
    </row>
    <row r="82" spans="1:20" ht="12.75">
      <c r="A82" s="50"/>
      <c r="B82" s="51"/>
      <c r="C82" s="51"/>
      <c r="D82" s="52"/>
      <c r="E82" s="84"/>
      <c r="F82" s="54"/>
      <c r="G82" s="85"/>
      <c r="H82" s="55"/>
      <c r="I82" s="14" t="s">
        <v>205</v>
      </c>
      <c r="J82" s="21">
        <v>0</v>
      </c>
      <c r="K82" s="21">
        <v>166.57</v>
      </c>
      <c r="L82" s="21"/>
      <c r="M82" s="21"/>
      <c r="N82" s="42">
        <f t="shared" si="3"/>
        <v>0</v>
      </c>
      <c r="O82" s="598"/>
      <c r="P82" s="158"/>
      <c r="Q82" s="625"/>
      <c r="R82" s="693"/>
      <c r="S82" s="291">
        <f t="shared" si="4"/>
        <v>0</v>
      </c>
      <c r="T82" s="720"/>
    </row>
    <row r="83" spans="1:20" ht="12.75">
      <c r="A83" s="50"/>
      <c r="B83" s="51"/>
      <c r="C83" s="51"/>
      <c r="D83" s="52"/>
      <c r="E83" s="84"/>
      <c r="F83" s="54"/>
      <c r="G83" s="85"/>
      <c r="H83" s="55"/>
      <c r="I83" s="14" t="s">
        <v>87</v>
      </c>
      <c r="J83" s="21">
        <v>0</v>
      </c>
      <c r="K83" s="21">
        <v>251.34</v>
      </c>
      <c r="L83" s="21"/>
      <c r="M83" s="21"/>
      <c r="N83" s="42">
        <f t="shared" si="3"/>
        <v>0</v>
      </c>
      <c r="O83" s="598"/>
      <c r="P83" s="158"/>
      <c r="Q83" s="625"/>
      <c r="R83" s="693"/>
      <c r="S83" s="291">
        <f t="shared" si="4"/>
        <v>0</v>
      </c>
      <c r="T83" s="720"/>
    </row>
    <row r="84" spans="1:20" ht="12.75">
      <c r="A84" s="50"/>
      <c r="B84" s="51"/>
      <c r="C84" s="51"/>
      <c r="D84" s="52"/>
      <c r="E84" s="84"/>
      <c r="F84" s="54"/>
      <c r="G84" s="85"/>
      <c r="H84" s="55"/>
      <c r="I84" s="14" t="s">
        <v>86</v>
      </c>
      <c r="J84" s="21">
        <v>0</v>
      </c>
      <c r="K84" s="21">
        <v>1200.8</v>
      </c>
      <c r="L84" s="21"/>
      <c r="M84" s="21"/>
      <c r="N84" s="42">
        <f t="shared" si="3"/>
        <v>0</v>
      </c>
      <c r="O84" s="598"/>
      <c r="P84" s="158"/>
      <c r="Q84" s="625"/>
      <c r="R84" s="693"/>
      <c r="S84" s="291">
        <f t="shared" si="4"/>
        <v>0</v>
      </c>
      <c r="T84" s="720"/>
    </row>
    <row r="85" spans="1:20" ht="12.75">
      <c r="A85" s="50"/>
      <c r="B85" s="51"/>
      <c r="C85" s="51"/>
      <c r="D85" s="52"/>
      <c r="E85" s="84"/>
      <c r="F85" s="54"/>
      <c r="G85" s="85"/>
      <c r="H85" s="55"/>
      <c r="I85" s="14" t="s">
        <v>88</v>
      </c>
      <c r="J85" s="21">
        <v>0</v>
      </c>
      <c r="K85" s="21">
        <v>1200.8</v>
      </c>
      <c r="L85" s="21"/>
      <c r="M85" s="21"/>
      <c r="N85" s="42">
        <f t="shared" si="3"/>
        <v>0</v>
      </c>
      <c r="O85" s="598"/>
      <c r="P85" s="158"/>
      <c r="Q85" s="625"/>
      <c r="R85" s="693"/>
      <c r="S85" s="291">
        <f t="shared" si="4"/>
        <v>0</v>
      </c>
      <c r="T85" s="720"/>
    </row>
    <row r="86" spans="1:20" ht="12.75">
      <c r="A86" s="50"/>
      <c r="B86" s="51"/>
      <c r="C86" s="51"/>
      <c r="D86" s="52"/>
      <c r="E86" s="84"/>
      <c r="F86" s="54"/>
      <c r="G86" s="85"/>
      <c r="H86" s="55"/>
      <c r="I86" s="14" t="s">
        <v>206</v>
      </c>
      <c r="J86" s="21">
        <v>0</v>
      </c>
      <c r="K86" s="21">
        <v>301.5</v>
      </c>
      <c r="L86" s="21"/>
      <c r="M86" s="21"/>
      <c r="N86" s="42">
        <f t="shared" si="3"/>
        <v>0</v>
      </c>
      <c r="O86" s="598"/>
      <c r="P86" s="158"/>
      <c r="Q86" s="625"/>
      <c r="R86" s="693"/>
      <c r="S86" s="291">
        <f t="shared" si="4"/>
        <v>0</v>
      </c>
      <c r="T86" s="720"/>
    </row>
    <row r="87" spans="1:20" ht="17.25">
      <c r="A87" s="50"/>
      <c r="B87" s="51"/>
      <c r="C87" s="51"/>
      <c r="D87" s="52"/>
      <c r="E87" s="84"/>
      <c r="F87" s="54"/>
      <c r="G87" s="85"/>
      <c r="H87" s="55"/>
      <c r="I87" s="15" t="s">
        <v>89</v>
      </c>
      <c r="J87" s="21">
        <v>0</v>
      </c>
      <c r="K87" s="21">
        <v>676.77</v>
      </c>
      <c r="L87" s="21"/>
      <c r="M87" s="21"/>
      <c r="N87" s="42">
        <f t="shared" si="3"/>
        <v>0</v>
      </c>
      <c r="O87" s="598"/>
      <c r="P87" s="158"/>
      <c r="Q87" s="625"/>
      <c r="R87" s="693"/>
      <c r="S87" s="291">
        <f t="shared" si="4"/>
        <v>0</v>
      </c>
      <c r="T87" s="720"/>
    </row>
    <row r="88" spans="1:20" ht="17.25">
      <c r="A88" s="50"/>
      <c r="B88" s="51"/>
      <c r="C88" s="51"/>
      <c r="D88" s="52"/>
      <c r="E88" s="84"/>
      <c r="F88" s="54"/>
      <c r="G88" s="85"/>
      <c r="H88" s="55"/>
      <c r="I88" s="15" t="s">
        <v>90</v>
      </c>
      <c r="J88" s="21">
        <v>0</v>
      </c>
      <c r="K88" s="21">
        <v>317.73</v>
      </c>
      <c r="L88" s="21"/>
      <c r="M88" s="21"/>
      <c r="N88" s="42">
        <f t="shared" si="3"/>
        <v>0</v>
      </c>
      <c r="O88" s="598"/>
      <c r="P88" s="158"/>
      <c r="Q88" s="625"/>
      <c r="R88" s="693"/>
      <c r="S88" s="291">
        <f t="shared" si="4"/>
        <v>0</v>
      </c>
      <c r="T88" s="720"/>
    </row>
    <row r="89" spans="1:20" ht="17.25">
      <c r="A89" s="50"/>
      <c r="B89" s="51"/>
      <c r="C89" s="51"/>
      <c r="D89" s="52"/>
      <c r="E89" s="84"/>
      <c r="F89" s="54"/>
      <c r="G89" s="85"/>
      <c r="H89" s="55"/>
      <c r="I89" s="15" t="s">
        <v>91</v>
      </c>
      <c r="J89" s="21">
        <v>0</v>
      </c>
      <c r="K89" s="21">
        <v>313.73</v>
      </c>
      <c r="L89" s="21"/>
      <c r="M89" s="21"/>
      <c r="N89" s="42">
        <f t="shared" si="3"/>
        <v>0</v>
      </c>
      <c r="O89" s="598"/>
      <c r="P89" s="158"/>
      <c r="Q89" s="625"/>
      <c r="R89" s="693"/>
      <c r="S89" s="291">
        <f t="shared" si="4"/>
        <v>0</v>
      </c>
      <c r="T89" s="720"/>
    </row>
    <row r="90" spans="1:20" ht="12.75">
      <c r="A90" s="50"/>
      <c r="B90" s="51"/>
      <c r="C90" s="51"/>
      <c r="D90" s="52"/>
      <c r="E90" s="84"/>
      <c r="F90" s="54"/>
      <c r="G90" s="85"/>
      <c r="H90" s="55"/>
      <c r="I90" s="14" t="s">
        <v>92</v>
      </c>
      <c r="J90" s="21">
        <v>0</v>
      </c>
      <c r="K90" s="21">
        <v>95.51</v>
      </c>
      <c r="L90" s="21"/>
      <c r="M90" s="21"/>
      <c r="N90" s="42">
        <f t="shared" si="3"/>
        <v>0</v>
      </c>
      <c r="O90" s="598"/>
      <c r="P90" s="158"/>
      <c r="Q90" s="625"/>
      <c r="R90" s="693"/>
      <c r="S90" s="291">
        <f t="shared" si="4"/>
        <v>0</v>
      </c>
      <c r="T90" s="720"/>
    </row>
    <row r="91" spans="1:20" ht="12.75">
      <c r="A91" s="50"/>
      <c r="B91" s="51"/>
      <c r="C91" s="51"/>
      <c r="D91" s="52"/>
      <c r="E91" s="84"/>
      <c r="F91" s="54"/>
      <c r="G91" s="85"/>
      <c r="H91" s="55"/>
      <c r="I91" s="14" t="s">
        <v>93</v>
      </c>
      <c r="J91" s="21">
        <v>0</v>
      </c>
      <c r="K91" s="21">
        <v>95.51</v>
      </c>
      <c r="L91" s="21"/>
      <c r="M91" s="21"/>
      <c r="N91" s="42">
        <f t="shared" si="3"/>
        <v>0</v>
      </c>
      <c r="O91" s="598"/>
      <c r="P91" s="158"/>
      <c r="Q91" s="625"/>
      <c r="R91" s="693"/>
      <c r="S91" s="291">
        <f t="shared" si="4"/>
        <v>0</v>
      </c>
      <c r="T91" s="720"/>
    </row>
    <row r="92" spans="1:20" ht="12.75">
      <c r="A92" s="50"/>
      <c r="B92" s="51"/>
      <c r="C92" s="51"/>
      <c r="D92" s="52"/>
      <c r="E92" s="84"/>
      <c r="F92" s="54"/>
      <c r="G92" s="85"/>
      <c r="H92" s="55"/>
      <c r="I92" s="14" t="s">
        <v>94</v>
      </c>
      <c r="J92" s="21">
        <v>0</v>
      </c>
      <c r="K92" s="21">
        <v>95.51</v>
      </c>
      <c r="L92" s="21"/>
      <c r="M92" s="21"/>
      <c r="N92" s="42">
        <f t="shared" si="3"/>
        <v>0</v>
      </c>
      <c r="O92" s="598"/>
      <c r="P92" s="158"/>
      <c r="Q92" s="625"/>
      <c r="R92" s="693"/>
      <c r="S92" s="291">
        <f t="shared" si="4"/>
        <v>0</v>
      </c>
      <c r="T92" s="720"/>
    </row>
    <row r="93" spans="1:20" ht="12.75">
      <c r="A93" s="50"/>
      <c r="B93" s="51"/>
      <c r="C93" s="51"/>
      <c r="D93" s="52"/>
      <c r="E93" s="84"/>
      <c r="F93" s="54"/>
      <c r="G93" s="85"/>
      <c r="H93" s="55"/>
      <c r="I93" s="14" t="s">
        <v>95</v>
      </c>
      <c r="J93" s="21">
        <v>0</v>
      </c>
      <c r="K93" s="21">
        <v>232.42</v>
      </c>
      <c r="L93" s="21"/>
      <c r="M93" s="21"/>
      <c r="N93" s="42">
        <f t="shared" si="3"/>
        <v>0</v>
      </c>
      <c r="O93" s="598"/>
      <c r="P93" s="158"/>
      <c r="Q93" s="625"/>
      <c r="R93" s="693"/>
      <c r="S93" s="291">
        <f t="shared" si="4"/>
        <v>0</v>
      </c>
      <c r="T93" s="720"/>
    </row>
    <row r="94" spans="1:20" ht="12.75">
      <c r="A94" s="50"/>
      <c r="B94" s="51"/>
      <c r="C94" s="51"/>
      <c r="D94" s="52"/>
      <c r="E94" s="84"/>
      <c r="F94" s="54"/>
      <c r="G94" s="85"/>
      <c r="H94" s="55"/>
      <c r="I94" s="14" t="s">
        <v>96</v>
      </c>
      <c r="J94" s="21">
        <v>0</v>
      </c>
      <c r="K94" s="21">
        <v>95.51</v>
      </c>
      <c r="L94" s="21"/>
      <c r="M94" s="21"/>
      <c r="N94" s="42">
        <f t="shared" si="3"/>
        <v>0</v>
      </c>
      <c r="O94" s="598"/>
      <c r="P94" s="158"/>
      <c r="Q94" s="625"/>
      <c r="R94" s="693"/>
      <c r="S94" s="291">
        <f t="shared" si="4"/>
        <v>0</v>
      </c>
      <c r="T94" s="720"/>
    </row>
    <row r="95" spans="1:20" ht="17.25">
      <c r="A95" s="50"/>
      <c r="B95" s="51"/>
      <c r="C95" s="51"/>
      <c r="D95" s="52"/>
      <c r="E95" s="84"/>
      <c r="F95" s="54"/>
      <c r="G95" s="85"/>
      <c r="H95" s="55"/>
      <c r="I95" s="15" t="s">
        <v>98</v>
      </c>
      <c r="J95" s="21">
        <v>0</v>
      </c>
      <c r="K95" s="21">
        <v>102</v>
      </c>
      <c r="L95" s="21"/>
      <c r="M95" s="21"/>
      <c r="N95" s="42">
        <f t="shared" si="3"/>
        <v>0</v>
      </c>
      <c r="O95" s="598"/>
      <c r="P95" s="158"/>
      <c r="Q95" s="625"/>
      <c r="R95" s="693"/>
      <c r="S95" s="291">
        <f t="shared" si="4"/>
        <v>0</v>
      </c>
      <c r="T95" s="720"/>
    </row>
    <row r="96" spans="1:20" ht="17.25">
      <c r="A96" s="50"/>
      <c r="B96" s="51"/>
      <c r="C96" s="51"/>
      <c r="D96" s="52"/>
      <c r="E96" s="84"/>
      <c r="F96" s="54"/>
      <c r="G96" s="85"/>
      <c r="H96" s="55"/>
      <c r="I96" s="15" t="s">
        <v>99</v>
      </c>
      <c r="J96" s="21">
        <v>0</v>
      </c>
      <c r="K96" s="21">
        <v>102</v>
      </c>
      <c r="L96" s="21"/>
      <c r="M96" s="21"/>
      <c r="N96" s="42">
        <f t="shared" si="3"/>
        <v>0</v>
      </c>
      <c r="O96" s="598"/>
      <c r="P96" s="158"/>
      <c r="Q96" s="625"/>
      <c r="R96" s="693"/>
      <c r="S96" s="291">
        <f t="shared" si="4"/>
        <v>0</v>
      </c>
      <c r="T96" s="720"/>
    </row>
    <row r="97" spans="1:20" ht="17.25">
      <c r="A97" s="50"/>
      <c r="B97" s="51"/>
      <c r="C97" s="51"/>
      <c r="D97" s="52"/>
      <c r="E97" s="84"/>
      <c r="F97" s="54"/>
      <c r="G97" s="85"/>
      <c r="H97" s="55"/>
      <c r="I97" s="15" t="s">
        <v>100</v>
      </c>
      <c r="J97" s="21">
        <v>0</v>
      </c>
      <c r="K97" s="21">
        <v>102</v>
      </c>
      <c r="L97" s="21"/>
      <c r="M97" s="21"/>
      <c r="N97" s="42">
        <f t="shared" si="3"/>
        <v>0</v>
      </c>
      <c r="O97" s="598"/>
      <c r="P97" s="158"/>
      <c r="Q97" s="625"/>
      <c r="R97" s="693"/>
      <c r="S97" s="291">
        <f t="shared" si="4"/>
        <v>0</v>
      </c>
      <c r="T97" s="720"/>
    </row>
    <row r="98" spans="1:20" ht="17.25">
      <c r="A98" s="50"/>
      <c r="B98" s="51"/>
      <c r="C98" s="51"/>
      <c r="D98" s="52"/>
      <c r="E98" s="84"/>
      <c r="F98" s="54"/>
      <c r="G98" s="85"/>
      <c r="H98" s="55"/>
      <c r="I98" s="15" t="s">
        <v>97</v>
      </c>
      <c r="J98" s="21">
        <v>0</v>
      </c>
      <c r="K98" s="21">
        <v>177</v>
      </c>
      <c r="L98" s="21"/>
      <c r="M98" s="21"/>
      <c r="N98" s="42">
        <f t="shared" si="3"/>
        <v>0</v>
      </c>
      <c r="O98" s="598"/>
      <c r="P98" s="158"/>
      <c r="Q98" s="625"/>
      <c r="R98" s="693"/>
      <c r="S98" s="291">
        <f t="shared" si="4"/>
        <v>0</v>
      </c>
      <c r="T98" s="720"/>
    </row>
    <row r="99" spans="1:20" ht="12.75">
      <c r="A99" s="534"/>
      <c r="B99" s="98"/>
      <c r="C99" s="98"/>
      <c r="D99" s="535"/>
      <c r="E99" s="536"/>
      <c r="F99" s="537"/>
      <c r="G99" s="538"/>
      <c r="H99" s="539"/>
      <c r="I99" s="15"/>
      <c r="J99" s="21"/>
      <c r="K99" s="21"/>
      <c r="L99" s="21"/>
      <c r="M99" s="21"/>
      <c r="N99" s="42"/>
      <c r="O99" s="598"/>
      <c r="P99" s="158"/>
      <c r="Q99" s="625"/>
      <c r="R99" s="693"/>
      <c r="S99" s="291">
        <f t="shared" si="4"/>
        <v>0</v>
      </c>
      <c r="T99" s="720"/>
    </row>
    <row r="100" spans="1:20" ht="12.75">
      <c r="A100" s="534"/>
      <c r="B100" s="98"/>
      <c r="C100" s="98"/>
      <c r="D100" s="535"/>
      <c r="E100" s="536"/>
      <c r="F100" s="537"/>
      <c r="G100" s="538"/>
      <c r="H100" s="539"/>
      <c r="I100" s="15"/>
      <c r="J100" s="21"/>
      <c r="K100" s="21"/>
      <c r="L100" s="21"/>
      <c r="M100" s="21"/>
      <c r="N100" s="42"/>
      <c r="O100" s="598"/>
      <c r="P100" s="158"/>
      <c r="Q100" s="625"/>
      <c r="R100" s="693"/>
      <c r="S100" s="291">
        <f t="shared" si="4"/>
        <v>0</v>
      </c>
      <c r="T100" s="720"/>
    </row>
    <row r="101" spans="1:20" ht="12.75">
      <c r="A101" s="534"/>
      <c r="B101" s="98"/>
      <c r="C101" s="98"/>
      <c r="D101" s="535"/>
      <c r="E101" s="536"/>
      <c r="F101" s="537"/>
      <c r="G101" s="538"/>
      <c r="H101" s="539"/>
      <c r="I101" s="15"/>
      <c r="J101" s="21"/>
      <c r="K101" s="21"/>
      <c r="L101" s="21"/>
      <c r="M101" s="21"/>
      <c r="N101" s="42"/>
      <c r="O101" s="598"/>
      <c r="P101" s="158"/>
      <c r="Q101" s="625"/>
      <c r="R101" s="693"/>
      <c r="S101" s="291">
        <f t="shared" si="4"/>
        <v>0</v>
      </c>
      <c r="T101" s="720"/>
    </row>
    <row r="102" spans="1:20" ht="12.75">
      <c r="A102" s="534"/>
      <c r="B102" s="98"/>
      <c r="C102" s="98"/>
      <c r="D102" s="535"/>
      <c r="E102" s="536"/>
      <c r="F102" s="537"/>
      <c r="G102" s="538"/>
      <c r="H102" s="539"/>
      <c r="I102" s="15"/>
      <c r="J102" s="21"/>
      <c r="K102" s="21"/>
      <c r="L102" s="21"/>
      <c r="M102" s="21"/>
      <c r="N102" s="42"/>
      <c r="O102" s="598"/>
      <c r="P102" s="158"/>
      <c r="Q102" s="625"/>
      <c r="R102" s="693"/>
      <c r="S102" s="291">
        <f t="shared" si="4"/>
        <v>0</v>
      </c>
      <c r="T102" s="720"/>
    </row>
    <row r="103" spans="1:20" ht="117.75" thickBot="1">
      <c r="A103" s="78" t="s">
        <v>0</v>
      </c>
      <c r="B103" s="79" t="s">
        <v>5</v>
      </c>
      <c r="C103" s="79" t="s">
        <v>3</v>
      </c>
      <c r="D103" s="110" t="s">
        <v>165</v>
      </c>
      <c r="E103" s="81" t="s">
        <v>102</v>
      </c>
      <c r="F103" s="409" t="s">
        <v>242</v>
      </c>
      <c r="G103" s="410" t="s">
        <v>170</v>
      </c>
      <c r="H103" s="408" t="s">
        <v>287</v>
      </c>
      <c r="I103" s="14"/>
      <c r="J103" s="29">
        <f>J104+J105+J106+J107+J108+J109+J110+J111+J112+J113+J115+J117+J118+J119+J120+J121+J122+J123+J124+J125+J127+J128+J129+J126+J116+J114</f>
        <v>97723</v>
      </c>
      <c r="K103" s="13"/>
      <c r="L103" s="335"/>
      <c r="M103" s="335"/>
      <c r="N103" s="38">
        <f>N104+N105+N106+N107+N108+N109+N110+N111+N112+N113+N115+N117+N118+N119+N120+N121+N122+N123+N124+N125+N127+N128+N129+N116+N114+N126</f>
        <v>3826997.9841600005</v>
      </c>
      <c r="O103" s="254">
        <f>O104+O105+O106+O107+O108+O109+O110+O111+O112+O113+O115+O117+O118+O119+O120+O121+O122+O123+O124+O125+O127+O128+O129+O126+O116+O114</f>
        <v>20707</v>
      </c>
      <c r="P103" s="38">
        <f>P104+P105+P106+P107+P108+P109+P110+P111+P112+P113+P115+P117+P118+P119+P120+P121+P122+P123+P124+P125+P127+P128+P129+P126+P116+P114</f>
        <v>825016.5768000003</v>
      </c>
      <c r="Q103" s="607">
        <f>O103*100/J103</f>
        <v>21.189484563511147</v>
      </c>
      <c r="R103" s="687">
        <f>R104+R105+R106+R107+R108+R109+R110+R111+R112+R113+R115+R117+R118+R119+R120+R121+R122+R123+R124+R125+R127+R128+R129+R126+R116+R114</f>
        <v>18910</v>
      </c>
      <c r="S103" s="688">
        <f t="shared" si="4"/>
        <v>39617</v>
      </c>
      <c r="T103" s="700">
        <f>S103*100/J103</f>
        <v>40.540098032193036</v>
      </c>
    </row>
    <row r="104" spans="1:20" ht="12.75">
      <c r="A104" s="278"/>
      <c r="B104" s="279"/>
      <c r="C104" s="279"/>
      <c r="D104" s="280"/>
      <c r="E104" s="281"/>
      <c r="F104" s="282"/>
      <c r="G104" s="282"/>
      <c r="H104" s="283"/>
      <c r="I104" s="284" t="s">
        <v>103</v>
      </c>
      <c r="J104" s="207">
        <v>1500</v>
      </c>
      <c r="K104" s="310">
        <v>38.31</v>
      </c>
      <c r="L104" s="310">
        <v>1</v>
      </c>
      <c r="M104" s="310">
        <v>1.04</v>
      </c>
      <c r="N104" s="208">
        <f>J104*K104*L104*M104</f>
        <v>59763.6</v>
      </c>
      <c r="O104" s="598">
        <v>256</v>
      </c>
      <c r="P104" s="604">
        <f>K104*L104*O104*M104</f>
        <v>10199.654400000001</v>
      </c>
      <c r="Q104" s="625"/>
      <c r="R104" s="689">
        <v>445</v>
      </c>
      <c r="S104" s="291">
        <f t="shared" si="4"/>
        <v>701</v>
      </c>
      <c r="T104" s="720"/>
    </row>
    <row r="105" spans="1:20" ht="12.75">
      <c r="A105" s="285"/>
      <c r="B105" s="286"/>
      <c r="C105" s="286"/>
      <c r="D105" s="287"/>
      <c r="E105" s="288"/>
      <c r="F105" s="289"/>
      <c r="G105" s="289"/>
      <c r="H105" s="290"/>
      <c r="I105" s="284" t="s">
        <v>104</v>
      </c>
      <c r="J105" s="207">
        <v>2000</v>
      </c>
      <c r="K105" s="310">
        <v>38.31</v>
      </c>
      <c r="L105" s="310">
        <v>0.1652</v>
      </c>
      <c r="M105" s="310">
        <v>1.04</v>
      </c>
      <c r="N105" s="208">
        <f aca="true" t="shared" si="5" ref="N105:N129">J105*K105*L105*M105</f>
        <v>13163.928960000003</v>
      </c>
      <c r="O105" s="630">
        <v>0</v>
      </c>
      <c r="P105" s="604">
        <f aca="true" t="shared" si="6" ref="P105:P129">K105*L105*O105*M105</f>
        <v>0</v>
      </c>
      <c r="Q105" s="625"/>
      <c r="R105" s="689">
        <v>2000</v>
      </c>
      <c r="S105" s="291">
        <f t="shared" si="4"/>
        <v>2000</v>
      </c>
      <c r="T105" s="720"/>
    </row>
    <row r="106" spans="1:20" ht="12.75">
      <c r="A106" s="285"/>
      <c r="B106" s="286"/>
      <c r="C106" s="286"/>
      <c r="D106" s="287"/>
      <c r="E106" s="288"/>
      <c r="F106" s="289"/>
      <c r="G106" s="289"/>
      <c r="H106" s="290"/>
      <c r="I106" s="233" t="s">
        <v>109</v>
      </c>
      <c r="J106" s="207">
        <v>4794</v>
      </c>
      <c r="K106" s="310">
        <v>38.31</v>
      </c>
      <c r="L106" s="310">
        <v>1</v>
      </c>
      <c r="M106" s="310">
        <v>1.04</v>
      </c>
      <c r="N106" s="208">
        <f t="shared" si="5"/>
        <v>191004.46560000003</v>
      </c>
      <c r="O106" s="630">
        <v>0</v>
      </c>
      <c r="P106" s="604">
        <f t="shared" si="6"/>
        <v>0</v>
      </c>
      <c r="Q106" s="625"/>
      <c r="R106" s="689"/>
      <c r="S106" s="291">
        <f t="shared" si="4"/>
        <v>0</v>
      </c>
      <c r="T106" s="720"/>
    </row>
    <row r="107" spans="1:20" ht="16.5">
      <c r="A107" s="285"/>
      <c r="B107" s="286"/>
      <c r="C107" s="286"/>
      <c r="D107" s="287"/>
      <c r="E107" s="288"/>
      <c r="F107" s="289"/>
      <c r="G107" s="289"/>
      <c r="H107" s="290"/>
      <c r="I107" s="291" t="s">
        <v>208</v>
      </c>
      <c r="J107" s="207">
        <v>16914</v>
      </c>
      <c r="K107" s="310">
        <v>38.31</v>
      </c>
      <c r="L107" s="310">
        <v>1</v>
      </c>
      <c r="M107" s="310">
        <v>1.04</v>
      </c>
      <c r="N107" s="208">
        <f t="shared" si="5"/>
        <v>673894.3536000001</v>
      </c>
      <c r="O107" s="630">
        <v>5419</v>
      </c>
      <c r="P107" s="604">
        <f t="shared" si="6"/>
        <v>215905.96560000003</v>
      </c>
      <c r="Q107" s="625"/>
      <c r="R107" s="689">
        <v>4678</v>
      </c>
      <c r="S107" s="291">
        <f t="shared" si="4"/>
        <v>10097</v>
      </c>
      <c r="T107" s="720"/>
    </row>
    <row r="108" spans="1:20" ht="12.75">
      <c r="A108" s="285"/>
      <c r="B108" s="286"/>
      <c r="C108" s="286"/>
      <c r="D108" s="287"/>
      <c r="E108" s="288"/>
      <c r="F108" s="289"/>
      <c r="G108" s="289"/>
      <c r="H108" s="290"/>
      <c r="I108" s="233" t="s">
        <v>108</v>
      </c>
      <c r="J108" s="207">
        <v>1123</v>
      </c>
      <c r="K108" s="310">
        <v>38.31</v>
      </c>
      <c r="L108" s="310">
        <v>1</v>
      </c>
      <c r="M108" s="310">
        <v>1.04</v>
      </c>
      <c r="N108" s="208">
        <f t="shared" si="5"/>
        <v>44743.01520000001</v>
      </c>
      <c r="O108" s="630">
        <v>1058</v>
      </c>
      <c r="P108" s="604">
        <f t="shared" si="6"/>
        <v>42153.25920000001</v>
      </c>
      <c r="Q108" s="625"/>
      <c r="R108" s="689">
        <v>177</v>
      </c>
      <c r="S108" s="291">
        <f t="shared" si="4"/>
        <v>1235</v>
      </c>
      <c r="T108" s="720"/>
    </row>
    <row r="109" spans="1:20" ht="12.75">
      <c r="A109" s="285"/>
      <c r="B109" s="286"/>
      <c r="C109" s="286"/>
      <c r="D109" s="287"/>
      <c r="E109" s="288"/>
      <c r="F109" s="289"/>
      <c r="G109" s="289"/>
      <c r="H109" s="290"/>
      <c r="I109" s="233" t="s">
        <v>209</v>
      </c>
      <c r="J109" s="207">
        <v>2308</v>
      </c>
      <c r="K109" s="310">
        <v>38.31</v>
      </c>
      <c r="L109" s="310">
        <v>1</v>
      </c>
      <c r="M109" s="310">
        <v>1.04</v>
      </c>
      <c r="N109" s="208">
        <f t="shared" si="5"/>
        <v>91956.25920000001</v>
      </c>
      <c r="O109" s="630">
        <v>0</v>
      </c>
      <c r="P109" s="604">
        <f t="shared" si="6"/>
        <v>0</v>
      </c>
      <c r="Q109" s="625"/>
      <c r="R109" s="689"/>
      <c r="S109" s="291">
        <f t="shared" si="4"/>
        <v>0</v>
      </c>
      <c r="T109" s="720"/>
    </row>
    <row r="110" spans="1:20" ht="12.75">
      <c r="A110" s="285"/>
      <c r="B110" s="286"/>
      <c r="C110" s="286"/>
      <c r="D110" s="287"/>
      <c r="E110" s="288"/>
      <c r="F110" s="289"/>
      <c r="G110" s="289"/>
      <c r="H110" s="290"/>
      <c r="I110" s="233" t="s">
        <v>107</v>
      </c>
      <c r="J110" s="207">
        <v>0</v>
      </c>
      <c r="K110" s="310">
        <v>38.31</v>
      </c>
      <c r="L110" s="310">
        <v>1</v>
      </c>
      <c r="M110" s="310">
        <v>1.04</v>
      </c>
      <c r="N110" s="208">
        <f t="shared" si="5"/>
        <v>0</v>
      </c>
      <c r="O110" s="630">
        <v>0</v>
      </c>
      <c r="P110" s="604">
        <f t="shared" si="6"/>
        <v>0</v>
      </c>
      <c r="Q110" s="625"/>
      <c r="R110" s="689"/>
      <c r="S110" s="291">
        <f t="shared" si="4"/>
        <v>0</v>
      </c>
      <c r="T110" s="720"/>
    </row>
    <row r="111" spans="1:20" ht="12.75">
      <c r="A111" s="285"/>
      <c r="B111" s="286"/>
      <c r="C111" s="286"/>
      <c r="D111" s="287"/>
      <c r="E111" s="288"/>
      <c r="F111" s="289"/>
      <c r="G111" s="289"/>
      <c r="H111" s="290"/>
      <c r="I111" s="233" t="s">
        <v>106</v>
      </c>
      <c r="J111" s="207">
        <v>0</v>
      </c>
      <c r="K111" s="310">
        <v>38.31</v>
      </c>
      <c r="L111" s="310">
        <v>1</v>
      </c>
      <c r="M111" s="310">
        <v>1.04</v>
      </c>
      <c r="N111" s="208">
        <f t="shared" si="5"/>
        <v>0</v>
      </c>
      <c r="O111" s="630">
        <v>0</v>
      </c>
      <c r="P111" s="604">
        <f t="shared" si="6"/>
        <v>0</v>
      </c>
      <c r="Q111" s="625"/>
      <c r="R111" s="689"/>
      <c r="S111" s="291">
        <f t="shared" si="4"/>
        <v>0</v>
      </c>
      <c r="T111" s="720"/>
    </row>
    <row r="112" spans="1:20" ht="12.75">
      <c r="A112" s="285"/>
      <c r="B112" s="286"/>
      <c r="C112" s="286"/>
      <c r="D112" s="287"/>
      <c r="E112" s="288"/>
      <c r="F112" s="289"/>
      <c r="G112" s="289"/>
      <c r="H112" s="290"/>
      <c r="I112" s="284" t="s">
        <v>375</v>
      </c>
      <c r="J112" s="207">
        <v>7000</v>
      </c>
      <c r="K112" s="310">
        <v>38.31</v>
      </c>
      <c r="L112" s="310">
        <v>1</v>
      </c>
      <c r="M112" s="310">
        <v>1.04</v>
      </c>
      <c r="N112" s="208">
        <f t="shared" si="5"/>
        <v>278896.8</v>
      </c>
      <c r="O112" s="630">
        <v>0</v>
      </c>
      <c r="P112" s="604">
        <f t="shared" si="6"/>
        <v>0</v>
      </c>
      <c r="Q112" s="625"/>
      <c r="R112" s="689"/>
      <c r="S112" s="291">
        <f t="shared" si="4"/>
        <v>0</v>
      </c>
      <c r="T112" s="720"/>
    </row>
    <row r="113" spans="1:20" ht="16.5">
      <c r="A113" s="285"/>
      <c r="B113" s="286"/>
      <c r="C113" s="286"/>
      <c r="D113" s="287"/>
      <c r="E113" s="288"/>
      <c r="F113" s="289"/>
      <c r="G113" s="289"/>
      <c r="H113" s="290"/>
      <c r="I113" s="292" t="s">
        <v>157</v>
      </c>
      <c r="J113" s="207">
        <v>0</v>
      </c>
      <c r="K113" s="310">
        <v>38.31</v>
      </c>
      <c r="L113" s="310">
        <v>1</v>
      </c>
      <c r="M113" s="310">
        <v>1.04</v>
      </c>
      <c r="N113" s="208">
        <f t="shared" si="5"/>
        <v>0</v>
      </c>
      <c r="O113" s="630">
        <v>0</v>
      </c>
      <c r="P113" s="604">
        <f t="shared" si="6"/>
        <v>0</v>
      </c>
      <c r="Q113" s="625"/>
      <c r="R113" s="689"/>
      <c r="S113" s="291">
        <f t="shared" si="4"/>
        <v>0</v>
      </c>
      <c r="T113" s="720"/>
    </row>
    <row r="114" spans="1:20" ht="12.75">
      <c r="A114" s="285"/>
      <c r="B114" s="286"/>
      <c r="C114" s="286"/>
      <c r="D114" s="287"/>
      <c r="E114" s="288"/>
      <c r="F114" s="289"/>
      <c r="G114" s="289"/>
      <c r="H114" s="290"/>
      <c r="I114" s="233" t="s">
        <v>158</v>
      </c>
      <c r="J114" s="207">
        <v>0</v>
      </c>
      <c r="K114" s="310">
        <v>38.31</v>
      </c>
      <c r="L114" s="310">
        <v>1</v>
      </c>
      <c r="M114" s="310">
        <v>1.04</v>
      </c>
      <c r="N114" s="208">
        <f t="shared" si="5"/>
        <v>0</v>
      </c>
      <c r="O114" s="630">
        <v>0</v>
      </c>
      <c r="P114" s="604">
        <f t="shared" si="6"/>
        <v>0</v>
      </c>
      <c r="Q114" s="625"/>
      <c r="R114" s="689"/>
      <c r="S114" s="291">
        <f t="shared" si="4"/>
        <v>0</v>
      </c>
      <c r="T114" s="720"/>
    </row>
    <row r="115" spans="1:20" ht="12.75">
      <c r="A115" s="285"/>
      <c r="B115" s="286"/>
      <c r="C115" s="286"/>
      <c r="D115" s="287"/>
      <c r="E115" s="288"/>
      <c r="F115" s="289"/>
      <c r="G115" s="289"/>
      <c r="H115" s="290"/>
      <c r="I115" s="284" t="s">
        <v>156</v>
      </c>
      <c r="J115" s="207">
        <v>0</v>
      </c>
      <c r="K115" s="310">
        <v>38.31</v>
      </c>
      <c r="L115" s="310">
        <v>1</v>
      </c>
      <c r="M115" s="310">
        <v>1.04</v>
      </c>
      <c r="N115" s="208">
        <f t="shared" si="5"/>
        <v>0</v>
      </c>
      <c r="O115" s="630">
        <v>0</v>
      </c>
      <c r="P115" s="604">
        <f t="shared" si="6"/>
        <v>0</v>
      </c>
      <c r="Q115" s="625"/>
      <c r="R115" s="689"/>
      <c r="S115" s="291">
        <f t="shared" si="4"/>
        <v>0</v>
      </c>
      <c r="T115" s="720"/>
    </row>
    <row r="116" spans="1:20" ht="12.75">
      <c r="A116" s="285"/>
      <c r="B116" s="286"/>
      <c r="C116" s="286"/>
      <c r="D116" s="287"/>
      <c r="E116" s="288"/>
      <c r="F116" s="289"/>
      <c r="G116" s="289"/>
      <c r="H116" s="290"/>
      <c r="I116" s="233" t="s">
        <v>155</v>
      </c>
      <c r="J116" s="207">
        <v>0</v>
      </c>
      <c r="K116" s="310">
        <v>38.31</v>
      </c>
      <c r="L116" s="310">
        <v>1</v>
      </c>
      <c r="M116" s="310">
        <v>1.04</v>
      </c>
      <c r="N116" s="208">
        <f t="shared" si="5"/>
        <v>0</v>
      </c>
      <c r="O116" s="630">
        <v>0</v>
      </c>
      <c r="P116" s="604">
        <f t="shared" si="6"/>
        <v>0</v>
      </c>
      <c r="Q116" s="625"/>
      <c r="R116" s="689"/>
      <c r="S116" s="291">
        <f t="shared" si="4"/>
        <v>0</v>
      </c>
      <c r="T116" s="720"/>
    </row>
    <row r="117" spans="1:20" ht="24.75">
      <c r="A117" s="285"/>
      <c r="B117" s="286"/>
      <c r="C117" s="286"/>
      <c r="D117" s="287"/>
      <c r="E117" s="288"/>
      <c r="F117" s="289"/>
      <c r="G117" s="289"/>
      <c r="H117" s="290"/>
      <c r="I117" s="292" t="s">
        <v>111</v>
      </c>
      <c r="J117" s="207">
        <v>0</v>
      </c>
      <c r="K117" s="310">
        <v>38.31</v>
      </c>
      <c r="L117" s="310">
        <v>1</v>
      </c>
      <c r="M117" s="310">
        <v>1.04</v>
      </c>
      <c r="N117" s="208">
        <f t="shared" si="5"/>
        <v>0</v>
      </c>
      <c r="O117" s="630">
        <v>0</v>
      </c>
      <c r="P117" s="604">
        <f t="shared" si="6"/>
        <v>0</v>
      </c>
      <c r="Q117" s="625"/>
      <c r="R117" s="689"/>
      <c r="S117" s="291">
        <f t="shared" si="4"/>
        <v>0</v>
      </c>
      <c r="T117" s="720"/>
    </row>
    <row r="118" spans="1:20" ht="16.5">
      <c r="A118" s="285"/>
      <c r="B118" s="286"/>
      <c r="C118" s="286"/>
      <c r="D118" s="287"/>
      <c r="E118" s="288"/>
      <c r="F118" s="289"/>
      <c r="G118" s="289"/>
      <c r="H118" s="290"/>
      <c r="I118" s="292" t="s">
        <v>112</v>
      </c>
      <c r="J118" s="207">
        <v>0</v>
      </c>
      <c r="K118" s="310">
        <v>38.31</v>
      </c>
      <c r="L118" s="310">
        <v>1</v>
      </c>
      <c r="M118" s="310">
        <v>1.04</v>
      </c>
      <c r="N118" s="208">
        <f t="shared" si="5"/>
        <v>0</v>
      </c>
      <c r="O118" s="630">
        <v>0</v>
      </c>
      <c r="P118" s="604">
        <f t="shared" si="6"/>
        <v>0</v>
      </c>
      <c r="Q118" s="625"/>
      <c r="R118" s="689"/>
      <c r="S118" s="291">
        <f t="shared" si="4"/>
        <v>0</v>
      </c>
      <c r="T118" s="720"/>
    </row>
    <row r="119" spans="1:20" ht="16.5">
      <c r="A119" s="285"/>
      <c r="B119" s="286"/>
      <c r="C119" s="286"/>
      <c r="D119" s="287"/>
      <c r="E119" s="288"/>
      <c r="F119" s="289"/>
      <c r="G119" s="289"/>
      <c r="H119" s="290"/>
      <c r="I119" s="292" t="s">
        <v>77</v>
      </c>
      <c r="J119" s="207">
        <v>0</v>
      </c>
      <c r="K119" s="310">
        <v>38.31</v>
      </c>
      <c r="L119" s="310">
        <v>1</v>
      </c>
      <c r="M119" s="310">
        <v>1.04</v>
      </c>
      <c r="N119" s="208">
        <f t="shared" si="5"/>
        <v>0</v>
      </c>
      <c r="O119" s="630">
        <v>0</v>
      </c>
      <c r="P119" s="604">
        <f t="shared" si="6"/>
        <v>0</v>
      </c>
      <c r="Q119" s="625"/>
      <c r="R119" s="689"/>
      <c r="S119" s="291">
        <f t="shared" si="4"/>
        <v>0</v>
      </c>
      <c r="T119" s="720"/>
    </row>
    <row r="120" spans="1:20" ht="12.75">
      <c r="A120" s="285"/>
      <c r="B120" s="286"/>
      <c r="C120" s="286"/>
      <c r="D120" s="287"/>
      <c r="E120" s="288"/>
      <c r="F120" s="289"/>
      <c r="G120" s="289"/>
      <c r="H120" s="290"/>
      <c r="I120" s="292" t="s">
        <v>113</v>
      </c>
      <c r="J120" s="207">
        <v>0</v>
      </c>
      <c r="K120" s="310">
        <v>38.31</v>
      </c>
      <c r="L120" s="310">
        <v>1</v>
      </c>
      <c r="M120" s="310">
        <v>1.04</v>
      </c>
      <c r="N120" s="208">
        <f t="shared" si="5"/>
        <v>0</v>
      </c>
      <c r="O120" s="630">
        <v>0</v>
      </c>
      <c r="P120" s="604">
        <f t="shared" si="6"/>
        <v>0</v>
      </c>
      <c r="Q120" s="625"/>
      <c r="R120" s="689"/>
      <c r="S120" s="291">
        <f t="shared" si="4"/>
        <v>0</v>
      </c>
      <c r="T120" s="720"/>
    </row>
    <row r="121" spans="1:20" ht="12.75">
      <c r="A121" s="285"/>
      <c r="B121" s="286"/>
      <c r="C121" s="286"/>
      <c r="D121" s="287"/>
      <c r="E121" s="288"/>
      <c r="F121" s="289"/>
      <c r="G121" s="289"/>
      <c r="H121" s="290"/>
      <c r="I121" s="292" t="s">
        <v>210</v>
      </c>
      <c r="J121" s="207">
        <v>26121</v>
      </c>
      <c r="K121" s="310">
        <v>38.31</v>
      </c>
      <c r="L121" s="310">
        <v>1</v>
      </c>
      <c r="M121" s="310">
        <v>1.04</v>
      </c>
      <c r="N121" s="208">
        <f t="shared" si="5"/>
        <v>1040723.3304000001</v>
      </c>
      <c r="O121" s="630">
        <v>6415</v>
      </c>
      <c r="P121" s="604">
        <f t="shared" si="6"/>
        <v>255588.99600000004</v>
      </c>
      <c r="Q121" s="625"/>
      <c r="R121" s="689">
        <v>3876</v>
      </c>
      <c r="S121" s="291">
        <f t="shared" si="4"/>
        <v>10291</v>
      </c>
      <c r="T121" s="720"/>
    </row>
    <row r="122" spans="1:20" ht="12.75">
      <c r="A122" s="285"/>
      <c r="B122" s="286"/>
      <c r="C122" s="286"/>
      <c r="D122" s="287"/>
      <c r="E122" s="288"/>
      <c r="F122" s="289"/>
      <c r="G122" s="289"/>
      <c r="H122" s="290"/>
      <c r="I122" s="292" t="s">
        <v>115</v>
      </c>
      <c r="J122" s="207">
        <v>0</v>
      </c>
      <c r="K122" s="310">
        <v>38.31</v>
      </c>
      <c r="L122" s="310">
        <v>1</v>
      </c>
      <c r="M122" s="310">
        <v>1.04</v>
      </c>
      <c r="N122" s="208">
        <f t="shared" si="5"/>
        <v>0</v>
      </c>
      <c r="O122" s="630">
        <v>0</v>
      </c>
      <c r="P122" s="604">
        <f t="shared" si="6"/>
        <v>0</v>
      </c>
      <c r="Q122" s="625"/>
      <c r="R122" s="689"/>
      <c r="S122" s="291">
        <f t="shared" si="4"/>
        <v>0</v>
      </c>
      <c r="T122" s="720"/>
    </row>
    <row r="123" spans="1:20" ht="12.75">
      <c r="A123" s="285"/>
      <c r="B123" s="286"/>
      <c r="C123" s="286"/>
      <c r="D123" s="287"/>
      <c r="E123" s="288"/>
      <c r="F123" s="289"/>
      <c r="G123" s="289"/>
      <c r="H123" s="290"/>
      <c r="I123" s="292" t="s">
        <v>114</v>
      </c>
      <c r="J123" s="207">
        <v>13600</v>
      </c>
      <c r="K123" s="310">
        <v>38.31</v>
      </c>
      <c r="L123" s="310">
        <v>1</v>
      </c>
      <c r="M123" s="310">
        <v>1.04</v>
      </c>
      <c r="N123" s="208">
        <f t="shared" si="5"/>
        <v>541856.6400000001</v>
      </c>
      <c r="O123" s="630">
        <v>3477</v>
      </c>
      <c r="P123" s="604">
        <f t="shared" si="6"/>
        <v>138532.0248</v>
      </c>
      <c r="Q123" s="625"/>
      <c r="R123" s="689">
        <v>2311</v>
      </c>
      <c r="S123" s="291">
        <f t="shared" si="4"/>
        <v>5788</v>
      </c>
      <c r="T123" s="720"/>
    </row>
    <row r="124" spans="1:20" ht="16.5">
      <c r="A124" s="285"/>
      <c r="B124" s="286"/>
      <c r="C124" s="286"/>
      <c r="D124" s="287"/>
      <c r="E124" s="288"/>
      <c r="F124" s="289"/>
      <c r="G124" s="289"/>
      <c r="H124" s="290"/>
      <c r="I124" s="292" t="s">
        <v>116</v>
      </c>
      <c r="J124" s="207">
        <v>0</v>
      </c>
      <c r="K124" s="310">
        <v>38.31</v>
      </c>
      <c r="L124" s="310">
        <v>1</v>
      </c>
      <c r="M124" s="310">
        <v>1.04</v>
      </c>
      <c r="N124" s="208">
        <f t="shared" si="5"/>
        <v>0</v>
      </c>
      <c r="O124" s="630">
        <v>0</v>
      </c>
      <c r="P124" s="604">
        <f t="shared" si="6"/>
        <v>0</v>
      </c>
      <c r="Q124" s="625"/>
      <c r="R124" s="689"/>
      <c r="S124" s="291">
        <f t="shared" si="4"/>
        <v>0</v>
      </c>
      <c r="T124" s="720"/>
    </row>
    <row r="125" spans="1:20" ht="12.75">
      <c r="A125" s="285"/>
      <c r="B125" s="286"/>
      <c r="C125" s="286"/>
      <c r="D125" s="287"/>
      <c r="E125" s="288"/>
      <c r="F125" s="289"/>
      <c r="G125" s="289"/>
      <c r="H125" s="290"/>
      <c r="I125" s="292" t="s">
        <v>154</v>
      </c>
      <c r="J125" s="207">
        <v>0</v>
      </c>
      <c r="K125" s="310">
        <v>38.31</v>
      </c>
      <c r="L125" s="310">
        <v>1</v>
      </c>
      <c r="M125" s="310">
        <v>1.04</v>
      </c>
      <c r="N125" s="208">
        <f t="shared" si="5"/>
        <v>0</v>
      </c>
      <c r="O125" s="630">
        <v>0</v>
      </c>
      <c r="P125" s="604">
        <f t="shared" si="6"/>
        <v>0</v>
      </c>
      <c r="Q125" s="625"/>
      <c r="R125" s="689"/>
      <c r="S125" s="291">
        <f t="shared" si="4"/>
        <v>0</v>
      </c>
      <c r="T125" s="720"/>
    </row>
    <row r="126" spans="1:20" ht="12.75">
      <c r="A126" s="285"/>
      <c r="B126" s="286"/>
      <c r="C126" s="286"/>
      <c r="D126" s="287"/>
      <c r="E126" s="288"/>
      <c r="F126" s="289"/>
      <c r="G126" s="289"/>
      <c r="H126" s="290"/>
      <c r="I126" s="292" t="s">
        <v>335</v>
      </c>
      <c r="J126" s="207">
        <v>13363</v>
      </c>
      <c r="K126" s="310">
        <v>38.31</v>
      </c>
      <c r="L126" s="310">
        <v>1</v>
      </c>
      <c r="M126" s="310">
        <v>1.04</v>
      </c>
      <c r="N126" s="208">
        <f t="shared" si="5"/>
        <v>532413.9912</v>
      </c>
      <c r="O126" s="630">
        <v>3453</v>
      </c>
      <c r="P126" s="604">
        <f t="shared" si="6"/>
        <v>137575.80720000004</v>
      </c>
      <c r="Q126" s="625"/>
      <c r="R126" s="689">
        <v>2874</v>
      </c>
      <c r="S126" s="291">
        <f t="shared" si="4"/>
        <v>6327</v>
      </c>
      <c r="T126" s="720"/>
    </row>
    <row r="127" spans="1:20" ht="16.5">
      <c r="A127" s="285"/>
      <c r="B127" s="286"/>
      <c r="C127" s="286"/>
      <c r="D127" s="287"/>
      <c r="E127" s="288"/>
      <c r="F127" s="289"/>
      <c r="G127" s="289"/>
      <c r="H127" s="290"/>
      <c r="I127" s="292" t="s">
        <v>285</v>
      </c>
      <c r="J127" s="207">
        <v>3800</v>
      </c>
      <c r="K127" s="310">
        <v>38.31</v>
      </c>
      <c r="L127" s="310">
        <v>1</v>
      </c>
      <c r="M127" s="310">
        <v>1.04</v>
      </c>
      <c r="N127" s="208">
        <f t="shared" si="5"/>
        <v>151401.12</v>
      </c>
      <c r="O127" s="630">
        <v>265</v>
      </c>
      <c r="P127" s="604">
        <f t="shared" si="6"/>
        <v>10558.236000000003</v>
      </c>
      <c r="Q127" s="625"/>
      <c r="R127" s="689">
        <v>782</v>
      </c>
      <c r="S127" s="291">
        <f t="shared" si="4"/>
        <v>1047</v>
      </c>
      <c r="T127" s="720"/>
    </row>
    <row r="128" spans="1:20" ht="12.75">
      <c r="A128" s="285"/>
      <c r="B128" s="286"/>
      <c r="C128" s="286"/>
      <c r="D128" s="287"/>
      <c r="E128" s="288"/>
      <c r="F128" s="289"/>
      <c r="G128" s="289"/>
      <c r="H128" s="290"/>
      <c r="I128" s="292" t="s">
        <v>117</v>
      </c>
      <c r="J128" s="207">
        <v>0</v>
      </c>
      <c r="K128" s="310">
        <v>38.31</v>
      </c>
      <c r="L128" s="310">
        <v>1</v>
      </c>
      <c r="M128" s="310">
        <v>1.04</v>
      </c>
      <c r="N128" s="208">
        <f t="shared" si="5"/>
        <v>0</v>
      </c>
      <c r="O128" s="630">
        <v>0</v>
      </c>
      <c r="P128" s="604">
        <f t="shared" si="6"/>
        <v>0</v>
      </c>
      <c r="Q128" s="625"/>
      <c r="R128" s="689"/>
      <c r="S128" s="291">
        <f t="shared" si="4"/>
        <v>0</v>
      </c>
      <c r="T128" s="720"/>
    </row>
    <row r="129" spans="1:20" ht="13.5" thickBot="1">
      <c r="A129" s="293"/>
      <c r="B129" s="294"/>
      <c r="C129" s="294"/>
      <c r="D129" s="295"/>
      <c r="E129" s="296"/>
      <c r="F129" s="297"/>
      <c r="G129" s="297"/>
      <c r="H129" s="298"/>
      <c r="I129" s="284" t="s">
        <v>118</v>
      </c>
      <c r="J129" s="207">
        <v>5200</v>
      </c>
      <c r="K129" s="310">
        <v>38.31</v>
      </c>
      <c r="L129" s="310">
        <v>1</v>
      </c>
      <c r="M129" s="310">
        <v>1.04</v>
      </c>
      <c r="N129" s="208">
        <f t="shared" si="5"/>
        <v>207180.48</v>
      </c>
      <c r="O129" s="630">
        <v>364</v>
      </c>
      <c r="P129" s="604">
        <f t="shared" si="6"/>
        <v>14502.633600000001</v>
      </c>
      <c r="Q129" s="625"/>
      <c r="R129" s="689">
        <v>1767</v>
      </c>
      <c r="S129" s="291">
        <f t="shared" si="4"/>
        <v>2131</v>
      </c>
      <c r="T129" s="720"/>
    </row>
    <row r="130" spans="1:20" ht="124.5" thickBot="1">
      <c r="A130" s="9" t="s">
        <v>0</v>
      </c>
      <c r="B130" s="8" t="s">
        <v>7</v>
      </c>
      <c r="C130" s="8" t="s">
        <v>3</v>
      </c>
      <c r="D130" s="417" t="s">
        <v>9</v>
      </c>
      <c r="E130" s="339" t="s">
        <v>171</v>
      </c>
      <c r="F130" s="414" t="s">
        <v>244</v>
      </c>
      <c r="G130" s="415" t="s">
        <v>172</v>
      </c>
      <c r="H130" s="416" t="s">
        <v>32</v>
      </c>
      <c r="I130" s="14"/>
      <c r="J130" s="34">
        <f>J131+J132+J133+J134+J135+J136</f>
        <v>0</v>
      </c>
      <c r="K130" s="14"/>
      <c r="L130" s="21"/>
      <c r="M130" s="21"/>
      <c r="N130" s="38">
        <f>N131+N132+N133+N134+N135+N136</f>
        <v>0</v>
      </c>
      <c r="O130" s="199"/>
      <c r="P130" s="200"/>
      <c r="Q130" s="626"/>
      <c r="R130" s="696"/>
      <c r="S130" s="691">
        <f t="shared" si="4"/>
        <v>0</v>
      </c>
      <c r="T130" s="711"/>
    </row>
    <row r="131" spans="1:20" ht="12.75">
      <c r="A131" s="278"/>
      <c r="B131" s="279"/>
      <c r="C131" s="279"/>
      <c r="D131" s="280"/>
      <c r="E131" s="386"/>
      <c r="F131" s="282"/>
      <c r="G131" s="387"/>
      <c r="H131" s="441"/>
      <c r="I131" s="233" t="s">
        <v>122</v>
      </c>
      <c r="J131" s="233">
        <v>0</v>
      </c>
      <c r="K131" s="233">
        <v>1236.13</v>
      </c>
      <c r="L131" s="207"/>
      <c r="M131" s="207"/>
      <c r="N131" s="208">
        <f aca="true" t="shared" si="7" ref="N131:N136">J131*K131</f>
        <v>0</v>
      </c>
      <c r="O131" s="157"/>
      <c r="P131" s="158"/>
      <c r="Q131" s="625"/>
      <c r="R131" s="693"/>
      <c r="S131" s="291"/>
      <c r="T131" s="720"/>
    </row>
    <row r="132" spans="1:20" ht="12.75">
      <c r="A132" s="285"/>
      <c r="B132" s="286"/>
      <c r="C132" s="286"/>
      <c r="D132" s="287"/>
      <c r="E132" s="388"/>
      <c r="F132" s="289"/>
      <c r="G132" s="389"/>
      <c r="H132" s="442"/>
      <c r="I132" s="233" t="s">
        <v>123</v>
      </c>
      <c r="J132" s="233">
        <v>0</v>
      </c>
      <c r="K132" s="233">
        <v>12583.26</v>
      </c>
      <c r="L132" s="207"/>
      <c r="M132" s="207"/>
      <c r="N132" s="208">
        <f t="shared" si="7"/>
        <v>0</v>
      </c>
      <c r="O132" s="157"/>
      <c r="P132" s="158"/>
      <c r="Q132" s="625"/>
      <c r="R132" s="693"/>
      <c r="S132" s="291"/>
      <c r="T132" s="720"/>
    </row>
    <row r="133" spans="1:20" ht="16.5">
      <c r="A133" s="285"/>
      <c r="B133" s="286"/>
      <c r="C133" s="286"/>
      <c r="D133" s="287"/>
      <c r="E133" s="388"/>
      <c r="F133" s="289"/>
      <c r="G133" s="389"/>
      <c r="H133" s="442"/>
      <c r="I133" s="291" t="s">
        <v>124</v>
      </c>
      <c r="J133" s="233">
        <v>0</v>
      </c>
      <c r="K133" s="233">
        <v>17855.24</v>
      </c>
      <c r="L133" s="207"/>
      <c r="M133" s="207"/>
      <c r="N133" s="208">
        <f t="shared" si="7"/>
        <v>0</v>
      </c>
      <c r="O133" s="157"/>
      <c r="P133" s="158"/>
      <c r="Q133" s="625"/>
      <c r="R133" s="693"/>
      <c r="S133" s="291"/>
      <c r="T133" s="720"/>
    </row>
    <row r="134" spans="1:20" ht="16.5">
      <c r="A134" s="285"/>
      <c r="B134" s="286"/>
      <c r="C134" s="286"/>
      <c r="D134" s="287"/>
      <c r="E134" s="388"/>
      <c r="F134" s="289"/>
      <c r="G134" s="389"/>
      <c r="H134" s="442"/>
      <c r="I134" s="291" t="s">
        <v>125</v>
      </c>
      <c r="J134" s="233">
        <v>0</v>
      </c>
      <c r="K134" s="233">
        <v>11537.23</v>
      </c>
      <c r="L134" s="207"/>
      <c r="M134" s="207"/>
      <c r="N134" s="208">
        <f t="shared" si="7"/>
        <v>0</v>
      </c>
      <c r="O134" s="157"/>
      <c r="P134" s="158"/>
      <c r="Q134" s="625"/>
      <c r="R134" s="693"/>
      <c r="S134" s="291"/>
      <c r="T134" s="720"/>
    </row>
    <row r="135" spans="1:20" ht="16.5">
      <c r="A135" s="285"/>
      <c r="B135" s="286"/>
      <c r="C135" s="286"/>
      <c r="D135" s="287"/>
      <c r="E135" s="388"/>
      <c r="F135" s="289"/>
      <c r="G135" s="389"/>
      <c r="H135" s="442"/>
      <c r="I135" s="291" t="s">
        <v>126</v>
      </c>
      <c r="J135" s="233">
        <v>0</v>
      </c>
      <c r="K135" s="233">
        <v>19228.72</v>
      </c>
      <c r="L135" s="207"/>
      <c r="M135" s="207"/>
      <c r="N135" s="208">
        <f t="shared" si="7"/>
        <v>0</v>
      </c>
      <c r="O135" s="157"/>
      <c r="P135" s="158"/>
      <c r="Q135" s="625"/>
      <c r="R135" s="693"/>
      <c r="S135" s="291"/>
      <c r="T135" s="720"/>
    </row>
    <row r="136" spans="1:20" ht="17.25" thickBot="1">
      <c r="A136" s="293"/>
      <c r="B136" s="294"/>
      <c r="C136" s="294"/>
      <c r="D136" s="295"/>
      <c r="E136" s="390"/>
      <c r="F136" s="297"/>
      <c r="G136" s="391"/>
      <c r="H136" s="443"/>
      <c r="I136" s="291" t="s">
        <v>127</v>
      </c>
      <c r="J136" s="233">
        <v>0</v>
      </c>
      <c r="K136" s="233">
        <v>7000000</v>
      </c>
      <c r="L136" s="207"/>
      <c r="M136" s="207"/>
      <c r="N136" s="208">
        <f t="shared" si="7"/>
        <v>0</v>
      </c>
      <c r="O136" s="157"/>
      <c r="P136" s="158"/>
      <c r="Q136" s="625"/>
      <c r="R136" s="693"/>
      <c r="S136" s="291"/>
      <c r="T136" s="720"/>
    </row>
    <row r="137" spans="1:20" ht="124.5" thickBot="1">
      <c r="A137" s="9" t="s">
        <v>0</v>
      </c>
      <c r="B137" s="8" t="s">
        <v>8</v>
      </c>
      <c r="C137" s="8" t="s">
        <v>3</v>
      </c>
      <c r="D137" s="427" t="s">
        <v>9</v>
      </c>
      <c r="E137" s="352" t="s">
        <v>35</v>
      </c>
      <c r="F137" s="414" t="s">
        <v>242</v>
      </c>
      <c r="G137" s="417" t="s">
        <v>260</v>
      </c>
      <c r="H137" s="416" t="s">
        <v>248</v>
      </c>
      <c r="I137" s="14"/>
      <c r="J137" s="34">
        <f>J138+J139</f>
        <v>27222</v>
      </c>
      <c r="K137" s="34"/>
      <c r="L137" s="29"/>
      <c r="M137" s="29"/>
      <c r="N137" s="38">
        <f>N138+N139</f>
        <v>710886.1968</v>
      </c>
      <c r="O137" s="254">
        <f>O138+O139</f>
        <v>1952</v>
      </c>
      <c r="P137" s="38">
        <f>P138+P139</f>
        <v>50975.308800000006</v>
      </c>
      <c r="Q137" s="614">
        <f>O137*100/J137</f>
        <v>7.170670780985967</v>
      </c>
      <c r="R137" s="687">
        <f>R138+R139</f>
        <v>21719</v>
      </c>
      <c r="S137" s="688">
        <f aca="true" t="shared" si="8" ref="S137:S163">O137+R137</f>
        <v>23671</v>
      </c>
      <c r="T137" s="700">
        <f>S137*100/J137</f>
        <v>86.95540371758136</v>
      </c>
    </row>
    <row r="138" spans="1:20" ht="12.75">
      <c r="A138" s="278"/>
      <c r="B138" s="279"/>
      <c r="C138" s="279"/>
      <c r="D138" s="280"/>
      <c r="E138" s="386"/>
      <c r="F138" s="282"/>
      <c r="G138" s="387"/>
      <c r="H138" s="874"/>
      <c r="I138" s="233" t="s">
        <v>128</v>
      </c>
      <c r="J138" s="873">
        <v>27222</v>
      </c>
      <c r="K138" s="284">
        <v>25.11</v>
      </c>
      <c r="L138" s="310">
        <v>1</v>
      </c>
      <c r="M138" s="310">
        <v>1.04</v>
      </c>
      <c r="N138" s="208">
        <f>J138*K138*L138*M138</f>
        <v>710886.1968</v>
      </c>
      <c r="O138" s="598">
        <v>1952</v>
      </c>
      <c r="P138" s="604">
        <f>K138*L138*O138*M138</f>
        <v>50975.308800000006</v>
      </c>
      <c r="Q138" s="625"/>
      <c r="R138" s="689">
        <v>21719</v>
      </c>
      <c r="S138" s="291">
        <f t="shared" si="8"/>
        <v>23671</v>
      </c>
      <c r="T138" s="720"/>
    </row>
    <row r="139" spans="1:20" ht="33.75" thickBot="1">
      <c r="A139" s="285"/>
      <c r="B139" s="286"/>
      <c r="C139" s="286"/>
      <c r="D139" s="287"/>
      <c r="E139" s="388"/>
      <c r="F139" s="289"/>
      <c r="G139" s="389"/>
      <c r="H139" s="290"/>
      <c r="I139" s="291" t="s">
        <v>310</v>
      </c>
      <c r="J139" s="233">
        <v>0</v>
      </c>
      <c r="K139" s="284">
        <v>25.11</v>
      </c>
      <c r="L139" s="207">
        <v>79.65</v>
      </c>
      <c r="M139" s="310">
        <v>1.04</v>
      </c>
      <c r="N139" s="208">
        <f>J139*K139*L139*M139</f>
        <v>0</v>
      </c>
      <c r="O139" s="598"/>
      <c r="P139" s="158">
        <f>K139*L139*O139</f>
        <v>0</v>
      </c>
      <c r="Q139" s="625"/>
      <c r="R139" s="689"/>
      <c r="S139" s="291">
        <f t="shared" si="8"/>
        <v>0</v>
      </c>
      <c r="T139" s="720"/>
    </row>
    <row r="140" spans="1:20" ht="127.5" thickBot="1">
      <c r="A140" s="9" t="s">
        <v>0</v>
      </c>
      <c r="B140" s="8" t="s">
        <v>10</v>
      </c>
      <c r="C140" s="8" t="s">
        <v>3</v>
      </c>
      <c r="D140" s="417" t="s">
        <v>14</v>
      </c>
      <c r="E140" s="384" t="s">
        <v>174</v>
      </c>
      <c r="F140" s="414" t="s">
        <v>242</v>
      </c>
      <c r="G140" s="415" t="s">
        <v>175</v>
      </c>
      <c r="H140" s="416" t="s">
        <v>249</v>
      </c>
      <c r="I140" s="14"/>
      <c r="J140" s="34">
        <f>J141+J142</f>
        <v>552</v>
      </c>
      <c r="K140" s="34"/>
      <c r="L140" s="29"/>
      <c r="M140" s="29"/>
      <c r="N140" s="38">
        <f>N141+N142</f>
        <v>1017274.3664179202</v>
      </c>
      <c r="O140" s="254">
        <f>O141+O142</f>
        <v>171</v>
      </c>
      <c r="P140" s="38">
        <f>P141+P142</f>
        <v>315133.90698816004</v>
      </c>
      <c r="Q140" s="614">
        <f>O140*100/J140</f>
        <v>30.97826086956522</v>
      </c>
      <c r="R140" s="687">
        <f>R141+R142</f>
        <v>94</v>
      </c>
      <c r="S140" s="688">
        <f t="shared" si="8"/>
        <v>265</v>
      </c>
      <c r="T140" s="700">
        <f>S140*100/J140</f>
        <v>48.007246376811594</v>
      </c>
    </row>
    <row r="141" spans="1:20" ht="41.25">
      <c r="A141" s="278"/>
      <c r="B141" s="279"/>
      <c r="C141" s="279"/>
      <c r="D141" s="280"/>
      <c r="E141" s="386"/>
      <c r="F141" s="282"/>
      <c r="G141" s="387"/>
      <c r="H141" s="283"/>
      <c r="I141" s="291" t="s">
        <v>132</v>
      </c>
      <c r="J141" s="233">
        <v>552</v>
      </c>
      <c r="K141" s="316">
        <v>6072.68</v>
      </c>
      <c r="L141" s="503">
        <v>0.2918</v>
      </c>
      <c r="M141" s="503">
        <v>1.04</v>
      </c>
      <c r="N141" s="208">
        <f>J141*K141*L141*M141</f>
        <v>1017274.3664179202</v>
      </c>
      <c r="O141" s="598">
        <v>171</v>
      </c>
      <c r="P141" s="604">
        <f>K141*L141*O141*M141</f>
        <v>315133.90698816004</v>
      </c>
      <c r="Q141" s="625"/>
      <c r="R141" s="689">
        <v>94</v>
      </c>
      <c r="S141" s="291">
        <f t="shared" si="8"/>
        <v>265</v>
      </c>
      <c r="T141" s="720"/>
    </row>
    <row r="142" spans="1:20" ht="17.25" thickBot="1">
      <c r="A142" s="293"/>
      <c r="B142" s="294"/>
      <c r="C142" s="294"/>
      <c r="D142" s="295"/>
      <c r="E142" s="390"/>
      <c r="F142" s="297"/>
      <c r="G142" s="391"/>
      <c r="H142" s="298"/>
      <c r="I142" s="291" t="s">
        <v>131</v>
      </c>
      <c r="J142" s="207">
        <v>0</v>
      </c>
      <c r="K142" s="233">
        <v>6072.68</v>
      </c>
      <c r="L142" s="207">
        <v>5.7211</v>
      </c>
      <c r="M142" s="207"/>
      <c r="N142" s="208">
        <f>J142*K142*L142*M142</f>
        <v>0</v>
      </c>
      <c r="O142" s="598"/>
      <c r="P142" s="158">
        <f>K142*L142*O142</f>
        <v>0</v>
      </c>
      <c r="Q142" s="625"/>
      <c r="R142" s="689"/>
      <c r="S142" s="291">
        <f t="shared" si="8"/>
        <v>0</v>
      </c>
      <c r="T142" s="720"/>
    </row>
    <row r="143" spans="1:20" ht="65.25" customHeight="1" thickBot="1">
      <c r="A143" s="154" t="s">
        <v>257</v>
      </c>
      <c r="B143" s="154" t="s">
        <v>258</v>
      </c>
      <c r="C143" s="154" t="s">
        <v>259</v>
      </c>
      <c r="D143" s="255" t="s">
        <v>133</v>
      </c>
      <c r="E143" s="255" t="s">
        <v>133</v>
      </c>
      <c r="F143" s="154" t="s">
        <v>246</v>
      </c>
      <c r="G143" s="255" t="s">
        <v>247</v>
      </c>
      <c r="H143" s="152" t="s">
        <v>34</v>
      </c>
      <c r="I143" s="34"/>
      <c r="J143" s="253">
        <v>477200</v>
      </c>
      <c r="K143" s="34">
        <v>22.1</v>
      </c>
      <c r="L143" s="29">
        <v>1</v>
      </c>
      <c r="M143" s="29">
        <v>1.04</v>
      </c>
      <c r="N143" s="240">
        <f>K143*L143*J143*M143</f>
        <v>10967964.8</v>
      </c>
      <c r="O143" s="901">
        <v>124955</v>
      </c>
      <c r="P143" s="902">
        <f>K143*L143*O143*M143</f>
        <v>2871965.72</v>
      </c>
      <c r="Q143" s="903">
        <f>O143*100/J143</f>
        <v>26.185037720033527</v>
      </c>
      <c r="R143" s="685">
        <v>124955</v>
      </c>
      <c r="S143" s="688">
        <f>O143+R143</f>
        <v>249910</v>
      </c>
      <c r="T143" s="700">
        <f>S143*100/J143</f>
        <v>52.370075440067055</v>
      </c>
    </row>
    <row r="144" spans="1:20" ht="147" thickBot="1">
      <c r="A144" s="9" t="s">
        <v>0</v>
      </c>
      <c r="B144" s="8" t="s">
        <v>17</v>
      </c>
      <c r="C144" s="8" t="s">
        <v>13</v>
      </c>
      <c r="D144" s="339" t="s">
        <v>176</v>
      </c>
      <c r="E144" s="339" t="s">
        <v>177</v>
      </c>
      <c r="F144" s="412" t="s">
        <v>29</v>
      </c>
      <c r="G144" s="413" t="s">
        <v>178</v>
      </c>
      <c r="H144" s="342" t="s">
        <v>76</v>
      </c>
      <c r="I144" s="14"/>
      <c r="J144" s="34">
        <f>J145+J146+J147+J148+J149+J150+J151+J152+J153</f>
        <v>0</v>
      </c>
      <c r="K144" s="31"/>
      <c r="L144" s="28"/>
      <c r="M144" s="28"/>
      <c r="N144" s="38">
        <f>N145+N146+N147+N148+N149+N150+N151+N152+N153</f>
        <v>0</v>
      </c>
      <c r="O144" s="199"/>
      <c r="P144" s="200"/>
      <c r="Q144" s="607"/>
      <c r="R144" s="696"/>
      <c r="S144" s="691">
        <f t="shared" si="8"/>
        <v>0</v>
      </c>
      <c r="T144" s="711"/>
    </row>
    <row r="145" spans="1:20" ht="12.75">
      <c r="A145" s="278"/>
      <c r="B145" s="279"/>
      <c r="C145" s="279"/>
      <c r="D145" s="280"/>
      <c r="E145" s="386"/>
      <c r="F145" s="282"/>
      <c r="G145" s="387"/>
      <c r="H145" s="283"/>
      <c r="I145" s="233" t="s">
        <v>134</v>
      </c>
      <c r="J145" s="233">
        <v>0</v>
      </c>
      <c r="K145" s="233">
        <v>1766.07</v>
      </c>
      <c r="L145" s="207"/>
      <c r="M145" s="207"/>
      <c r="N145" s="208">
        <f>J145*K145</f>
        <v>0</v>
      </c>
      <c r="O145" s="161"/>
      <c r="P145" s="198"/>
      <c r="Q145" s="627"/>
      <c r="R145" s="693"/>
      <c r="S145" s="291">
        <f t="shared" si="8"/>
        <v>0</v>
      </c>
      <c r="T145" s="720"/>
    </row>
    <row r="146" spans="1:20" ht="12.75">
      <c r="A146" s="285"/>
      <c r="B146" s="286"/>
      <c r="C146" s="286"/>
      <c r="D146" s="287"/>
      <c r="E146" s="388"/>
      <c r="F146" s="289"/>
      <c r="G146" s="389"/>
      <c r="H146" s="290"/>
      <c r="I146" s="233" t="s">
        <v>135</v>
      </c>
      <c r="J146" s="233">
        <v>0</v>
      </c>
      <c r="K146" s="233">
        <v>2167.23</v>
      </c>
      <c r="L146" s="207"/>
      <c r="M146" s="207"/>
      <c r="N146" s="208">
        <f aca="true" t="shared" si="9" ref="N146:N153">J146*K146</f>
        <v>0</v>
      </c>
      <c r="O146" s="161"/>
      <c r="P146" s="198"/>
      <c r="Q146" s="627"/>
      <c r="R146" s="693"/>
      <c r="S146" s="291">
        <f t="shared" si="8"/>
        <v>0</v>
      </c>
      <c r="T146" s="720"/>
    </row>
    <row r="147" spans="1:20" ht="12.75">
      <c r="A147" s="285"/>
      <c r="B147" s="286"/>
      <c r="C147" s="286"/>
      <c r="D147" s="287"/>
      <c r="E147" s="388"/>
      <c r="F147" s="289"/>
      <c r="G147" s="389"/>
      <c r="H147" s="290"/>
      <c r="I147" s="233" t="s">
        <v>136</v>
      </c>
      <c r="J147" s="233">
        <v>0</v>
      </c>
      <c r="K147" s="233">
        <v>1766.0599999999997</v>
      </c>
      <c r="L147" s="207"/>
      <c r="M147" s="207"/>
      <c r="N147" s="208">
        <f t="shared" si="9"/>
        <v>0</v>
      </c>
      <c r="O147" s="161"/>
      <c r="P147" s="198"/>
      <c r="Q147" s="627"/>
      <c r="R147" s="693"/>
      <c r="S147" s="291">
        <f t="shared" si="8"/>
        <v>0</v>
      </c>
      <c r="T147" s="720"/>
    </row>
    <row r="148" spans="1:20" ht="12.75">
      <c r="A148" s="285"/>
      <c r="B148" s="286"/>
      <c r="C148" s="286"/>
      <c r="D148" s="287"/>
      <c r="E148" s="388"/>
      <c r="F148" s="289"/>
      <c r="G148" s="389"/>
      <c r="H148" s="290"/>
      <c r="I148" s="233" t="s">
        <v>139</v>
      </c>
      <c r="J148" s="233">
        <v>0</v>
      </c>
      <c r="K148" s="233">
        <v>7900</v>
      </c>
      <c r="L148" s="207"/>
      <c r="M148" s="207"/>
      <c r="N148" s="208">
        <f t="shared" si="9"/>
        <v>0</v>
      </c>
      <c r="O148" s="161"/>
      <c r="P148" s="198"/>
      <c r="Q148" s="627"/>
      <c r="R148" s="693"/>
      <c r="S148" s="291">
        <f t="shared" si="8"/>
        <v>0</v>
      </c>
      <c r="T148" s="720"/>
    </row>
    <row r="149" spans="1:20" ht="16.5">
      <c r="A149" s="285"/>
      <c r="B149" s="286"/>
      <c r="C149" s="286"/>
      <c r="D149" s="287"/>
      <c r="E149" s="388"/>
      <c r="F149" s="289"/>
      <c r="G149" s="389"/>
      <c r="H149" s="290"/>
      <c r="I149" s="291" t="s">
        <v>140</v>
      </c>
      <c r="J149" s="233">
        <v>0</v>
      </c>
      <c r="K149" s="233">
        <v>4339.71</v>
      </c>
      <c r="L149" s="207"/>
      <c r="M149" s="207"/>
      <c r="N149" s="208">
        <f t="shared" si="9"/>
        <v>0</v>
      </c>
      <c r="O149" s="161"/>
      <c r="P149" s="198"/>
      <c r="Q149" s="627"/>
      <c r="R149" s="693"/>
      <c r="S149" s="291">
        <f t="shared" si="8"/>
        <v>0</v>
      </c>
      <c r="T149" s="720"/>
    </row>
    <row r="150" spans="1:20" ht="12.75">
      <c r="A150" s="285"/>
      <c r="B150" s="286"/>
      <c r="C150" s="286"/>
      <c r="D150" s="287"/>
      <c r="E150" s="388"/>
      <c r="F150" s="289"/>
      <c r="G150" s="389"/>
      <c r="H150" s="290"/>
      <c r="I150" s="233" t="s">
        <v>137</v>
      </c>
      <c r="J150" s="233">
        <v>0</v>
      </c>
      <c r="K150" s="233">
        <v>5608.419999999999</v>
      </c>
      <c r="L150" s="207"/>
      <c r="M150" s="207"/>
      <c r="N150" s="208">
        <f t="shared" si="9"/>
        <v>0</v>
      </c>
      <c r="O150" s="161"/>
      <c r="P150" s="198"/>
      <c r="Q150" s="627"/>
      <c r="R150" s="693"/>
      <c r="S150" s="291">
        <f t="shared" si="8"/>
        <v>0</v>
      </c>
      <c r="T150" s="720"/>
    </row>
    <row r="151" spans="1:20" ht="12.75">
      <c r="A151" s="285"/>
      <c r="B151" s="286"/>
      <c r="C151" s="286"/>
      <c r="D151" s="431"/>
      <c r="E151" s="432"/>
      <c r="F151" s="433"/>
      <c r="G151" s="434"/>
      <c r="H151" s="435"/>
      <c r="I151" s="233" t="s">
        <v>138</v>
      </c>
      <c r="J151" s="233">
        <v>0</v>
      </c>
      <c r="K151" s="233">
        <v>2201.15</v>
      </c>
      <c r="L151" s="207"/>
      <c r="M151" s="207"/>
      <c r="N151" s="208">
        <f t="shared" si="9"/>
        <v>0</v>
      </c>
      <c r="O151" s="161"/>
      <c r="P151" s="198"/>
      <c r="Q151" s="627"/>
      <c r="R151" s="693"/>
      <c r="S151" s="291">
        <f t="shared" si="8"/>
        <v>0</v>
      </c>
      <c r="T151" s="720"/>
    </row>
    <row r="152" spans="1:20" ht="12.75">
      <c r="A152" s="285"/>
      <c r="B152" s="286"/>
      <c r="C152" s="286"/>
      <c r="D152" s="287"/>
      <c r="E152" s="388"/>
      <c r="F152" s="289"/>
      <c r="G152" s="389"/>
      <c r="H152" s="290"/>
      <c r="I152" s="233" t="s">
        <v>159</v>
      </c>
      <c r="J152" s="233">
        <v>0</v>
      </c>
      <c r="K152" s="233">
        <v>238</v>
      </c>
      <c r="L152" s="207"/>
      <c r="M152" s="207"/>
      <c r="N152" s="208">
        <f t="shared" si="9"/>
        <v>0</v>
      </c>
      <c r="O152" s="161"/>
      <c r="P152" s="198"/>
      <c r="Q152" s="627"/>
      <c r="R152" s="693"/>
      <c r="S152" s="291">
        <f t="shared" si="8"/>
        <v>0</v>
      </c>
      <c r="T152" s="720"/>
    </row>
    <row r="153" spans="1:20" ht="13.5" thickBot="1">
      <c r="A153" s="293"/>
      <c r="B153" s="294"/>
      <c r="C153" s="294"/>
      <c r="D153" s="287"/>
      <c r="E153" s="388"/>
      <c r="F153" s="289"/>
      <c r="G153" s="389"/>
      <c r="H153" s="290"/>
      <c r="I153" s="233" t="s">
        <v>160</v>
      </c>
      <c r="J153" s="233">
        <v>0</v>
      </c>
      <c r="K153" s="233">
        <v>175</v>
      </c>
      <c r="L153" s="207"/>
      <c r="M153" s="207"/>
      <c r="N153" s="208">
        <f t="shared" si="9"/>
        <v>0</v>
      </c>
      <c r="O153" s="161"/>
      <c r="P153" s="198"/>
      <c r="Q153" s="627"/>
      <c r="R153" s="693"/>
      <c r="S153" s="291">
        <f t="shared" si="8"/>
        <v>0</v>
      </c>
      <c r="T153" s="720"/>
    </row>
    <row r="154" spans="1:20" ht="124.5" thickBot="1">
      <c r="A154" s="9" t="s">
        <v>0</v>
      </c>
      <c r="B154" s="8" t="s">
        <v>18</v>
      </c>
      <c r="C154" s="8" t="s">
        <v>13</v>
      </c>
      <c r="D154" s="436" t="s">
        <v>16</v>
      </c>
      <c r="E154" s="436" t="s">
        <v>19</v>
      </c>
      <c r="F154" s="409" t="s">
        <v>242</v>
      </c>
      <c r="G154" s="410" t="s">
        <v>168</v>
      </c>
      <c r="H154" s="408" t="s">
        <v>243</v>
      </c>
      <c r="I154" s="13"/>
      <c r="J154" s="29">
        <f>J155+J156+J157+J158+J159+J160+J161+J162+J163</f>
        <v>697</v>
      </c>
      <c r="K154" s="34"/>
      <c r="L154" s="29"/>
      <c r="M154" s="29"/>
      <c r="N154" s="38">
        <f>N155+N156+N157+N158+N159+N160+N161+N162+N163</f>
        <v>322608.98552999995</v>
      </c>
      <c r="O154" s="254">
        <f>O155+O156+O157+O158+O159+O160+O161+O162+O163</f>
        <v>171</v>
      </c>
      <c r="P154" s="38">
        <f>P155+P156+P157+P158+P159+P160+P161+P162+P163</f>
        <v>78200.551416</v>
      </c>
      <c r="Q154" s="607">
        <f>O154*100/J154</f>
        <v>24.53371592539455</v>
      </c>
      <c r="R154" s="687">
        <f>R155+R156+R157+R158+R159+R160+R161+R162+R163</f>
        <v>111</v>
      </c>
      <c r="S154" s="688">
        <f t="shared" si="8"/>
        <v>282</v>
      </c>
      <c r="T154" s="700">
        <f>S154*100/J154</f>
        <v>40.45911047345768</v>
      </c>
    </row>
    <row r="155" spans="1:20" ht="12.75">
      <c r="A155" s="278"/>
      <c r="B155" s="279"/>
      <c r="C155" s="279"/>
      <c r="D155" s="280"/>
      <c r="E155" s="280"/>
      <c r="F155" s="282"/>
      <c r="G155" s="282"/>
      <c r="H155" s="283"/>
      <c r="I155" s="233" t="s">
        <v>142</v>
      </c>
      <c r="J155" s="207">
        <v>15</v>
      </c>
      <c r="K155" s="284">
        <v>426.75</v>
      </c>
      <c r="L155" s="310">
        <v>0.6995</v>
      </c>
      <c r="M155" s="310">
        <v>1.04</v>
      </c>
      <c r="N155" s="208">
        <f>J155*K155*L155*M155</f>
        <v>4656.781350000001</v>
      </c>
      <c r="O155" s="598">
        <v>0</v>
      </c>
      <c r="P155" s="604">
        <f>K155*L155*O155*M155</f>
        <v>0</v>
      </c>
      <c r="Q155" s="625"/>
      <c r="R155" s="689"/>
      <c r="S155" s="291">
        <f t="shared" si="8"/>
        <v>0</v>
      </c>
      <c r="T155" s="720">
        <f>S155*100/J155</f>
        <v>0</v>
      </c>
    </row>
    <row r="156" spans="1:20" ht="12.75">
      <c r="A156" s="285"/>
      <c r="B156" s="286"/>
      <c r="C156" s="286"/>
      <c r="D156" s="287"/>
      <c r="E156" s="287"/>
      <c r="F156" s="289"/>
      <c r="G156" s="289"/>
      <c r="H156" s="290"/>
      <c r="I156" s="233" t="s">
        <v>143</v>
      </c>
      <c r="J156" s="207">
        <v>57</v>
      </c>
      <c r="K156" s="284">
        <v>426.75</v>
      </c>
      <c r="L156" s="310">
        <v>0.6995</v>
      </c>
      <c r="M156" s="310">
        <v>1.04</v>
      </c>
      <c r="N156" s="208">
        <f aca="true" t="shared" si="10" ref="N156:N163">J156*K156*L156*M156</f>
        <v>17695.76913</v>
      </c>
      <c r="O156" s="598">
        <v>0</v>
      </c>
      <c r="P156" s="604">
        <f aca="true" t="shared" si="11" ref="P156:P163">K156*L156*O156*M156</f>
        <v>0</v>
      </c>
      <c r="Q156" s="625"/>
      <c r="R156" s="689"/>
      <c r="S156" s="291">
        <f t="shared" si="8"/>
        <v>0</v>
      </c>
      <c r="T156" s="720"/>
    </row>
    <row r="157" spans="1:20" ht="12.75">
      <c r="A157" s="285"/>
      <c r="B157" s="286"/>
      <c r="C157" s="286"/>
      <c r="D157" s="287"/>
      <c r="E157" s="287"/>
      <c r="F157" s="289"/>
      <c r="G157" s="289"/>
      <c r="H157" s="290"/>
      <c r="I157" s="233" t="s">
        <v>144</v>
      </c>
      <c r="J157" s="207">
        <v>9</v>
      </c>
      <c r="K157" s="284">
        <v>426.75</v>
      </c>
      <c r="L157" s="310">
        <v>0.6995</v>
      </c>
      <c r="M157" s="310">
        <v>1.04</v>
      </c>
      <c r="N157" s="208">
        <f t="shared" si="10"/>
        <v>2794.06881</v>
      </c>
      <c r="O157" s="598">
        <v>0</v>
      </c>
      <c r="P157" s="604">
        <f t="shared" si="11"/>
        <v>0</v>
      </c>
      <c r="Q157" s="625"/>
      <c r="R157" s="689">
        <v>9</v>
      </c>
      <c r="S157" s="291">
        <f t="shared" si="8"/>
        <v>9</v>
      </c>
      <c r="T157" s="720"/>
    </row>
    <row r="158" spans="1:20" ht="12.75">
      <c r="A158" s="285"/>
      <c r="B158" s="286"/>
      <c r="C158" s="286"/>
      <c r="D158" s="287"/>
      <c r="E158" s="287"/>
      <c r="F158" s="289"/>
      <c r="G158" s="289"/>
      <c r="H158" s="290"/>
      <c r="I158" s="233" t="s">
        <v>145</v>
      </c>
      <c r="J158" s="207">
        <v>8</v>
      </c>
      <c r="K158" s="284">
        <v>426.75</v>
      </c>
      <c r="L158" s="310">
        <v>0.6995</v>
      </c>
      <c r="M158" s="310">
        <v>1.04</v>
      </c>
      <c r="N158" s="208">
        <f t="shared" si="10"/>
        <v>2483.61672</v>
      </c>
      <c r="O158" s="598">
        <v>3</v>
      </c>
      <c r="P158" s="604">
        <f t="shared" si="11"/>
        <v>931.35627</v>
      </c>
      <c r="Q158" s="625"/>
      <c r="R158" s="689">
        <v>1</v>
      </c>
      <c r="S158" s="291">
        <f t="shared" si="8"/>
        <v>4</v>
      </c>
      <c r="T158" s="720"/>
    </row>
    <row r="159" spans="1:20" ht="16.5">
      <c r="A159" s="285"/>
      <c r="B159" s="286"/>
      <c r="C159" s="286"/>
      <c r="D159" s="287"/>
      <c r="E159" s="287"/>
      <c r="F159" s="289"/>
      <c r="G159" s="289"/>
      <c r="H159" s="290"/>
      <c r="I159" s="291" t="s">
        <v>146</v>
      </c>
      <c r="J159" s="207">
        <v>8</v>
      </c>
      <c r="K159" s="284">
        <v>426.75</v>
      </c>
      <c r="L159" s="310">
        <v>0.6995</v>
      </c>
      <c r="M159" s="310">
        <v>1.04</v>
      </c>
      <c r="N159" s="208">
        <f t="shared" si="10"/>
        <v>2483.61672</v>
      </c>
      <c r="O159" s="598">
        <v>1</v>
      </c>
      <c r="P159" s="604">
        <f t="shared" si="11"/>
        <v>310.45209</v>
      </c>
      <c r="Q159" s="625"/>
      <c r="R159" s="689"/>
      <c r="S159" s="291">
        <f t="shared" si="8"/>
        <v>1</v>
      </c>
      <c r="T159" s="720"/>
    </row>
    <row r="160" spans="1:20" ht="12.75">
      <c r="A160" s="285"/>
      <c r="B160" s="286"/>
      <c r="C160" s="286"/>
      <c r="D160" s="287"/>
      <c r="E160" s="287"/>
      <c r="F160" s="289"/>
      <c r="G160" s="289"/>
      <c r="H160" s="290"/>
      <c r="I160" s="233" t="s">
        <v>147</v>
      </c>
      <c r="J160" s="207">
        <v>400</v>
      </c>
      <c r="K160" s="314">
        <v>426.75</v>
      </c>
      <c r="L160" s="503">
        <v>1.2124</v>
      </c>
      <c r="M160" s="310">
        <v>1.04</v>
      </c>
      <c r="N160" s="208">
        <f t="shared" si="10"/>
        <v>215234.9472</v>
      </c>
      <c r="O160" s="598">
        <v>82</v>
      </c>
      <c r="P160" s="604">
        <f t="shared" si="11"/>
        <v>44123.164176000006</v>
      </c>
      <c r="Q160" s="625"/>
      <c r="R160" s="689">
        <v>84</v>
      </c>
      <c r="S160" s="291">
        <f t="shared" si="8"/>
        <v>166</v>
      </c>
      <c r="T160" s="720"/>
    </row>
    <row r="161" spans="1:20" ht="12.75">
      <c r="A161" s="286"/>
      <c r="B161" s="286"/>
      <c r="C161" s="286"/>
      <c r="D161" s="451"/>
      <c r="E161" s="431"/>
      <c r="F161" s="433"/>
      <c r="G161" s="433"/>
      <c r="H161" s="435"/>
      <c r="I161" s="450" t="s">
        <v>148</v>
      </c>
      <c r="J161" s="235">
        <v>200</v>
      </c>
      <c r="K161" s="315">
        <v>426.75</v>
      </c>
      <c r="L161" s="504">
        <v>0.8704</v>
      </c>
      <c r="M161" s="310">
        <v>1.04</v>
      </c>
      <c r="N161" s="208">
        <f t="shared" si="10"/>
        <v>77260.1856</v>
      </c>
      <c r="O161" s="598">
        <v>85</v>
      </c>
      <c r="P161" s="604">
        <f t="shared" si="11"/>
        <v>32835.57888</v>
      </c>
      <c r="Q161" s="625"/>
      <c r="R161" s="689">
        <v>17</v>
      </c>
      <c r="S161" s="291">
        <f t="shared" si="8"/>
        <v>102</v>
      </c>
      <c r="T161" s="720"/>
    </row>
    <row r="162" spans="1:20" ht="12.75">
      <c r="A162" s="286"/>
      <c r="B162" s="286"/>
      <c r="C162" s="286"/>
      <c r="D162" s="452"/>
      <c r="E162" s="287"/>
      <c r="F162" s="289"/>
      <c r="G162" s="289"/>
      <c r="H162" s="290"/>
      <c r="I162" s="233" t="s">
        <v>161</v>
      </c>
      <c r="J162" s="233">
        <v>0</v>
      </c>
      <c r="K162" s="316">
        <v>231.92</v>
      </c>
      <c r="L162" s="374">
        <v>1</v>
      </c>
      <c r="M162" s="310">
        <v>1.04</v>
      </c>
      <c r="N162" s="208">
        <f t="shared" si="10"/>
        <v>0</v>
      </c>
      <c r="O162" s="598">
        <v>0</v>
      </c>
      <c r="P162" s="604">
        <f t="shared" si="11"/>
        <v>0</v>
      </c>
      <c r="Q162" s="625"/>
      <c r="R162" s="689"/>
      <c r="S162" s="291">
        <f t="shared" si="8"/>
        <v>0</v>
      </c>
      <c r="T162" s="720"/>
    </row>
    <row r="163" spans="1:20" ht="13.5" thickBot="1">
      <c r="A163" s="294"/>
      <c r="B163" s="294"/>
      <c r="C163" s="294"/>
      <c r="D163" s="453"/>
      <c r="E163" s="295"/>
      <c r="F163" s="297"/>
      <c r="G163" s="297"/>
      <c r="H163" s="298"/>
      <c r="I163" s="237" t="s">
        <v>164</v>
      </c>
      <c r="J163" s="237">
        <v>0</v>
      </c>
      <c r="K163" s="317">
        <v>231.92</v>
      </c>
      <c r="L163" s="375">
        <v>1</v>
      </c>
      <c r="M163" s="310">
        <v>1.04</v>
      </c>
      <c r="N163" s="208">
        <f t="shared" si="10"/>
        <v>0</v>
      </c>
      <c r="O163" s="598">
        <v>0</v>
      </c>
      <c r="P163" s="604">
        <f t="shared" si="11"/>
        <v>0</v>
      </c>
      <c r="Q163" s="628"/>
      <c r="R163" s="689"/>
      <c r="S163" s="291">
        <f t="shared" si="8"/>
        <v>0</v>
      </c>
      <c r="T163" s="720"/>
    </row>
    <row r="164" spans="1:20" ht="12.75">
      <c r="A164" s="1" t="s">
        <v>20</v>
      </c>
      <c r="J164" s="381">
        <f>J2+J5+J44+J103+J130+J137+J140+J143+J144+J154</f>
        <v>660013</v>
      </c>
      <c r="K164" s="91"/>
      <c r="L164" s="91"/>
      <c r="M164" s="91"/>
      <c r="N164" s="307">
        <f>N2+N5+N44+N103+N130+N137+N140+N143+N144+N154</f>
        <v>28356261.11426472</v>
      </c>
      <c r="O164" s="616">
        <f>O2+O5+O44+O103+O130+O137+O140+O143+O144+O154</f>
        <v>160539</v>
      </c>
      <c r="P164" s="488">
        <f>P2+P5+P44+P103+P130+P137+P140+P143+P144+P154</f>
        <v>6524429.518528482</v>
      </c>
      <c r="Q164" s="623">
        <f>O164*100/J164</f>
        <v>24.323611807646213</v>
      </c>
      <c r="R164">
        <f>R2+R5+R44+R103+R130+R137+R140+R143+R144+R154</f>
        <v>181832</v>
      </c>
      <c r="S164">
        <f>S2+S5+S44+S103+S130+S137+S140+S143+S144+S154</f>
        <v>342371</v>
      </c>
      <c r="T164" s="711">
        <f>S164*100/J164</f>
        <v>51.87337219115381</v>
      </c>
    </row>
    <row r="165" spans="15:17" ht="12.75">
      <c r="O165" s="164"/>
      <c r="P165" s="488">
        <f>P164*100/N164</f>
        <v>23.008779233050383</v>
      </c>
      <c r="Q165" s="249"/>
    </row>
    <row r="166" spans="12:16" ht="12.75">
      <c r="L166">
        <v>2016</v>
      </c>
      <c r="N166" s="784">
        <v>16204298</v>
      </c>
      <c r="O166" s="163"/>
      <c r="P166" s="165"/>
    </row>
    <row r="167" spans="12:14" ht="12.75">
      <c r="L167">
        <v>2017</v>
      </c>
      <c r="N167" s="471">
        <v>31938865.61</v>
      </c>
    </row>
    <row r="168" spans="12:14" ht="12.75">
      <c r="L168">
        <v>2018</v>
      </c>
      <c r="N168" s="471">
        <v>26963423</v>
      </c>
    </row>
    <row r="169" spans="12:17" ht="12.75">
      <c r="L169">
        <v>2019</v>
      </c>
      <c r="N169" s="513">
        <f>N164</f>
        <v>28356261.11426472</v>
      </c>
      <c r="O169" s="790">
        <v>28349679</v>
      </c>
      <c r="P169" s="827">
        <f>N169-O169</f>
        <v>6582.114264719188</v>
      </c>
      <c r="Q169" s="858" t="s">
        <v>367</v>
      </c>
    </row>
    <row r="170" ht="12.75">
      <c r="O170" s="263"/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Itguru</dc:creator>
  <cp:keywords/>
  <dc:description/>
  <cp:lastModifiedBy>Вет</cp:lastModifiedBy>
  <cp:lastPrinted>2017-07-11T09:09:17Z</cp:lastPrinted>
  <dcterms:created xsi:type="dcterms:W3CDTF">2015-08-13T12:12:15Z</dcterms:created>
  <dcterms:modified xsi:type="dcterms:W3CDTF">2019-08-29T06:00:44Z</dcterms:modified>
  <cp:category/>
  <cp:version/>
  <cp:contentType/>
  <cp:contentStatus/>
</cp:coreProperties>
</file>